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<sst xmlns="http://schemas.openxmlformats.org/spreadsheetml/2006/main" count="113" uniqueCount="98">
  <si>
    <t>Cím</t>
  </si>
  <si>
    <t>Megnevezés</t>
  </si>
  <si>
    <t>Támogatás</t>
  </si>
  <si>
    <t>mértéke</t>
  </si>
  <si>
    <t>Normatív</t>
  </si>
  <si>
    <t>Egyéb</t>
  </si>
  <si>
    <t>Központi tám.</t>
  </si>
  <si>
    <t>Mutató-</t>
  </si>
  <si>
    <t>szám</t>
  </si>
  <si>
    <t>támogatás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</si>
  <si>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</si>
  <si>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</si>
  <si>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</si>
  <si>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</si>
  <si>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</si>
  <si>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</si>
  <si>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</si>
  <si>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</si>
  <si>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</si>
  <si>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</si>
  <si>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</si>
  <si>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</si>
  <si>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</si>
  <si>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</si>
  <si>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</si>
  <si>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</si>
  <si>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</si>
  <si>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</si>
  <si>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</si>
  <si>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</si>
  <si>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</si>
  <si>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</si>
  <si>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</si>
  <si>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</si>
  <si>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</si>
  <si>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</si>
  <si>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</si>
  <si>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</si>
  <si>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</si>
  <si>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</si>
  <si>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</si>
  <si>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</si>
  <si>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</si>
  <si>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</si>
  <si>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</si>
  <si>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</si>
  <si>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</si>
  <si>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</si>
  <si>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</si>
  <si>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</si>
  <si>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</si>
  <si>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</si>
  <si>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</si>
  <si>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</si>
  <si>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</si>
  <si>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</si>
  <si>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</si>
  <si>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</si>
  <si>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</si>
  <si>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</si>
  <si>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</si>
  <si>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</si>
  <si>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</si>
  <si>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</si>
  <si>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</si>
  <si>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</si>
  <si>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</si>
  <si>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</si>
  <si>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</si>
  <si>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</si>
  <si>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</si>
  <si>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</si>
  <si>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</si>
  <si>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</si>
  <si>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</si>
  <si>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</si>
  <si>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</si>
  <si>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</si>
  <si>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</si>
  <si>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</si>
  <si>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</si>
  <si>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</si>
  <si>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</si>
  <si>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</si>
  <si>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</si>
  <si>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</si>
  <si>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</si>
  <si>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1 2 8</t>
  </si>
  <si>
    <t xml:space="preserve">Lakossági közműfejlesztési hj. </t>
  </si>
  <si>
    <t>Előző évi céltámogatás elszámolása</t>
  </si>
  <si>
    <t>Könyvvizsgálati pályázat</t>
  </si>
  <si>
    <t>Étkeztetési támogatás szociális rászorultság</t>
  </si>
  <si>
    <t>Kötött, közp.</t>
  </si>
  <si>
    <t>Teljesítés</t>
  </si>
  <si>
    <t>Teljesítésből</t>
  </si>
  <si>
    <t>szja.</t>
  </si>
  <si>
    <t>állami tám.</t>
  </si>
  <si>
    <t>5. számú melléklet  a  6 /2006. (III.31.) számú költségvetési rendelethez 
Rétság Város Önkormányzat  2005. évi módosított központi  és Szja. támogatás teljesítése (forintban)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</si>
</sst>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3" fontId="6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6" fillId="2" borderId="2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3" fontId="9" fillId="2" borderId="10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2" borderId="8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3" fontId="9" fillId="2" borderId="9" xfId="0" applyNumberFormat="1" applyFont="1" applyFill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/>
    </xf>
    <xf numFmtId="3" fontId="9" fillId="2" borderId="14" xfId="0" applyNumberFormat="1" applyFont="1" applyFill="1" applyBorder="1" applyAlignment="1">
      <alignment/>
    </xf>
    <xf numFmtId="3" fontId="9" fillId="0" borderId="8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9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right"/>
    </xf>
    <xf numFmtId="3" fontId="9" fillId="2" borderId="15" xfId="0" applyNumberFormat="1" applyFont="1" applyFill="1" applyBorder="1" applyAlignment="1">
      <alignment/>
    </xf>
    <xf numFmtId="3" fontId="9" fillId="2" borderId="16" xfId="0" applyNumberFormat="1" applyFont="1" applyFill="1" applyBorder="1" applyAlignment="1">
      <alignment/>
    </xf>
    <xf numFmtId="3" fontId="9" fillId="2" borderId="16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9" fillId="2" borderId="18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/>
    </xf>
    <xf numFmtId="3" fontId="9" fillId="2" borderId="19" xfId="0" applyNumberFormat="1" applyFont="1" applyFill="1" applyBorder="1" applyAlignment="1">
      <alignment horizontal="right"/>
    </xf>
    <xf numFmtId="3" fontId="6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right"/>
    </xf>
    <xf numFmtId="3" fontId="9" fillId="2" borderId="20" xfId="0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3" fontId="6" fillId="2" borderId="16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/>
    </xf>
    <xf numFmtId="3" fontId="6" fillId="2" borderId="17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/>
    </xf>
    <xf numFmtId="3" fontId="6" fillId="2" borderId="9" xfId="0" applyNumberFormat="1" applyFont="1" applyFill="1" applyBorder="1" applyAlignment="1">
      <alignment horizontal="right"/>
    </xf>
    <xf numFmtId="3" fontId="6" fillId="0" borderId="21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right"/>
    </xf>
    <xf numFmtId="3" fontId="9" fillId="0" borderId="2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8" fillId="3" borderId="20" xfId="0" applyNumberFormat="1" applyFont="1" applyFill="1" applyBorder="1" applyAlignment="1">
      <alignment horizontal="center"/>
    </xf>
    <xf numFmtId="3" fontId="8" fillId="3" borderId="24" xfId="0" applyNumberFormat="1" applyFont="1" applyFill="1" applyBorder="1" applyAlignment="1">
      <alignment horizontal="center"/>
    </xf>
    <xf numFmtId="3" fontId="8" fillId="3" borderId="25" xfId="0" applyNumberFormat="1" applyFont="1" applyFill="1" applyBorder="1" applyAlignment="1">
      <alignment horizontal="center"/>
    </xf>
    <xf numFmtId="3" fontId="8" fillId="3" borderId="2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8" fillId="3" borderId="26" xfId="0" applyNumberFormat="1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horizontal="center"/>
    </xf>
    <xf numFmtId="3" fontId="8" fillId="3" borderId="27" xfId="0" applyNumberFormat="1" applyFont="1" applyFill="1" applyBorder="1" applyAlignment="1">
      <alignment horizontal="center"/>
    </xf>
    <xf numFmtId="3" fontId="8" fillId="3" borderId="2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 horizontal="right"/>
    </xf>
    <xf numFmtId="3" fontId="9" fillId="3" borderId="29" xfId="0" applyNumberFormat="1" applyFont="1" applyFill="1" applyBorder="1" applyAlignment="1">
      <alignment horizontal="center"/>
    </xf>
    <xf numFmtId="3" fontId="9" fillId="3" borderId="30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9" fillId="2" borderId="28" xfId="0" applyNumberFormat="1" applyFont="1" applyFill="1" applyBorder="1" applyAlignment="1">
      <alignment horizontal="right"/>
    </xf>
    <xf numFmtId="3" fontId="9" fillId="0" borderId="31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/>
    </xf>
    <xf numFmtId="3" fontId="10" fillId="0" borderId="33" xfId="0" applyNumberFormat="1" applyFont="1" applyBorder="1" applyAlignment="1">
      <alignment horizontal="right"/>
    </xf>
    <xf numFmtId="3" fontId="9" fillId="0" borderId="32" xfId="0" applyNumberFormat="1" applyFont="1" applyBorder="1" applyAlignment="1">
      <alignment/>
    </xf>
    <xf numFmtId="3" fontId="9" fillId="0" borderId="28" xfId="0" applyNumberFormat="1" applyFont="1" applyFill="1" applyBorder="1" applyAlignment="1">
      <alignment horizontal="right"/>
    </xf>
    <xf numFmtId="3" fontId="11" fillId="0" borderId="28" xfId="0" applyNumberFormat="1" applyFont="1" applyFill="1" applyBorder="1" applyAlignment="1">
      <alignment horizontal="right"/>
    </xf>
    <xf numFmtId="3" fontId="9" fillId="3" borderId="16" xfId="0" applyNumberFormat="1" applyFont="1" applyFill="1" applyBorder="1" applyAlignment="1">
      <alignment horizontal="center"/>
    </xf>
    <xf numFmtId="3" fontId="9" fillId="3" borderId="3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33.421875" style="0" customWidth="1"/>
    <col min="3" max="3" width="7.7109375" style="0" customWidth="1"/>
    <col min="4" max="4" width="9.28125" style="0" customWidth="1"/>
    <col min="5" max="5" width="12.140625" style="0" customWidth="1"/>
    <col min="6" max="6" width="9.421875" style="0" customWidth="1"/>
    <col min="7" max="7" width="9.00390625" style="0" customWidth="1"/>
    <col min="8" max="9" width="11.00390625" style="0" customWidth="1"/>
    <col min="10" max="10" width="12.421875" style="4" bestFit="1" customWidth="1"/>
    <col min="11" max="11" width="11.140625" style="0" bestFit="1" customWidth="1"/>
    <col min="12" max="13" width="10.140625" style="0" hidden="1" customWidth="1"/>
  </cols>
  <sheetData>
    <row r="1" spans="1:11" s="9" customFormat="1" ht="49.5" customHeight="1" thickBot="1">
      <c r="A1" s="154" t="s">
        <v>97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3" s="1" customFormat="1" ht="12.75">
      <c r="A2" s="115" t="s">
        <v>0</v>
      </c>
      <c r="B2" s="116" t="s">
        <v>1</v>
      </c>
      <c r="C2" s="117" t="s">
        <v>7</v>
      </c>
      <c r="D2" s="116" t="s">
        <v>2</v>
      </c>
      <c r="E2" s="117" t="s">
        <v>4</v>
      </c>
      <c r="F2" s="116" t="s">
        <v>92</v>
      </c>
      <c r="G2" s="117" t="s">
        <v>5</v>
      </c>
      <c r="H2" s="118" t="s">
        <v>6</v>
      </c>
      <c r="I2" s="118" t="s">
        <v>93</v>
      </c>
      <c r="J2" s="152" t="s">
        <v>94</v>
      </c>
      <c r="K2" s="153"/>
      <c r="L2" s="119"/>
      <c r="M2" s="119"/>
    </row>
    <row r="3" spans="1:13" s="1" customFormat="1" ht="13.5" thickBot="1">
      <c r="A3" s="120"/>
      <c r="B3" s="121"/>
      <c r="C3" s="122" t="s">
        <v>8</v>
      </c>
      <c r="D3" s="121" t="s">
        <v>3</v>
      </c>
      <c r="E3" s="122" t="s">
        <v>9</v>
      </c>
      <c r="F3" s="121" t="s">
        <v>9</v>
      </c>
      <c r="G3" s="122" t="s">
        <v>11</v>
      </c>
      <c r="H3" s="123" t="s">
        <v>10</v>
      </c>
      <c r="I3" s="123"/>
      <c r="J3" s="134" t="s">
        <v>96</v>
      </c>
      <c r="K3" s="135" t="s">
        <v>95</v>
      </c>
      <c r="L3" s="119"/>
      <c r="M3" s="119"/>
    </row>
    <row r="4" spans="1:13" s="5" customFormat="1" ht="12" customHeight="1">
      <c r="A4" s="90" t="s">
        <v>64</v>
      </c>
      <c r="B4" s="91" t="s">
        <v>85</v>
      </c>
      <c r="C4" s="92"/>
      <c r="D4" s="93"/>
      <c r="E4" s="93">
        <v>3500000</v>
      </c>
      <c r="F4" s="93"/>
      <c r="G4" s="93">
        <v>305914</v>
      </c>
      <c r="H4" s="94">
        <f>SUM(E4:G4)</f>
        <v>3805914</v>
      </c>
      <c r="I4" s="107">
        <f>H4</f>
        <v>3805914</v>
      </c>
      <c r="J4" s="136">
        <v>305914</v>
      </c>
      <c r="K4" s="137">
        <v>3500000</v>
      </c>
      <c r="L4" s="114"/>
      <c r="M4" s="114">
        <f>I4-L4</f>
        <v>3805914</v>
      </c>
    </row>
    <row r="5" spans="1:13" s="5" customFormat="1" ht="12" customHeight="1">
      <c r="A5" s="13"/>
      <c r="B5" s="14" t="s">
        <v>61</v>
      </c>
      <c r="C5" s="10">
        <v>20390</v>
      </c>
      <c r="D5" s="11">
        <v>504</v>
      </c>
      <c r="E5" s="11">
        <f>C5*D5</f>
        <v>10276560</v>
      </c>
      <c r="F5" s="11"/>
      <c r="G5" s="11"/>
      <c r="H5" s="12">
        <f>SUM(E5:G5)</f>
        <v>10276560</v>
      </c>
      <c r="I5" s="56">
        <f>H5</f>
        <v>10276560</v>
      </c>
      <c r="J5" s="16"/>
      <c r="K5" s="138">
        <f aca="true" t="shared" si="0" ref="K5:K11">I5</f>
        <v>10276560</v>
      </c>
      <c r="L5" s="114"/>
      <c r="M5" s="114"/>
    </row>
    <row r="6" spans="1:13" s="5" customFormat="1" ht="12" customHeight="1">
      <c r="A6" s="13"/>
      <c r="B6" s="88" t="s">
        <v>71</v>
      </c>
      <c r="C6" s="89"/>
      <c r="D6" s="88">
        <v>473</v>
      </c>
      <c r="E6" s="88">
        <v>10405612</v>
      </c>
      <c r="F6" s="88"/>
      <c r="G6" s="88"/>
      <c r="H6" s="88">
        <f>SUM(E6:G6)</f>
        <v>10405612</v>
      </c>
      <c r="I6" s="56">
        <f>H6</f>
        <v>10405612</v>
      </c>
      <c r="J6" s="16"/>
      <c r="K6" s="138">
        <f t="shared" si="0"/>
        <v>10405612</v>
      </c>
      <c r="L6" s="114"/>
      <c r="M6" s="114">
        <v>24182172</v>
      </c>
    </row>
    <row r="7" spans="1:13" s="5" customFormat="1" ht="12" customHeight="1" thickBot="1">
      <c r="A7" s="97"/>
      <c r="B7" s="98" t="s">
        <v>90</v>
      </c>
      <c r="C7" s="99"/>
      <c r="D7" s="98"/>
      <c r="E7" s="98"/>
      <c r="F7" s="98"/>
      <c r="G7" s="98">
        <v>176056</v>
      </c>
      <c r="H7" s="98">
        <f>G7</f>
        <v>176056</v>
      </c>
      <c r="I7" s="100">
        <f>H7</f>
        <v>176056</v>
      </c>
      <c r="J7" s="24">
        <v>176056</v>
      </c>
      <c r="K7" s="139"/>
      <c r="L7" s="114"/>
      <c r="M7" s="114">
        <f>I8-24182172</f>
        <v>481970</v>
      </c>
    </row>
    <row r="8" spans="1:13" s="5" customFormat="1" ht="12" customHeight="1" thickBot="1">
      <c r="A8" s="26"/>
      <c r="B8" s="27" t="s">
        <v>12</v>
      </c>
      <c r="C8" s="28"/>
      <c r="D8" s="28"/>
      <c r="E8" s="43">
        <f aca="true" t="shared" si="1" ref="E8:K8">SUM(E4:E7)</f>
        <v>24182172</v>
      </c>
      <c r="F8" s="43">
        <f t="shared" si="1"/>
        <v>0</v>
      </c>
      <c r="G8" s="43">
        <f t="shared" si="1"/>
        <v>481970</v>
      </c>
      <c r="H8" s="43">
        <f t="shared" si="1"/>
        <v>24664142</v>
      </c>
      <c r="I8" s="69">
        <f t="shared" si="1"/>
        <v>24664142</v>
      </c>
      <c r="J8" s="130">
        <f t="shared" si="1"/>
        <v>481970</v>
      </c>
      <c r="K8" s="131">
        <f t="shared" si="1"/>
        <v>24182172</v>
      </c>
      <c r="L8" s="114"/>
      <c r="M8" s="114"/>
    </row>
    <row r="9" spans="1:13" ht="12" customHeight="1">
      <c r="A9" s="35" t="s">
        <v>13</v>
      </c>
      <c r="B9" s="36" t="s">
        <v>58</v>
      </c>
      <c r="C9" s="37">
        <v>2996</v>
      </c>
      <c r="D9" s="37">
        <v>1254</v>
      </c>
      <c r="E9" s="36">
        <f aca="true" t="shared" si="2" ref="E9:E14">C9*D9</f>
        <v>3756984</v>
      </c>
      <c r="F9" s="36"/>
      <c r="G9" s="36"/>
      <c r="H9" s="36">
        <f aca="true" t="shared" si="3" ref="H9:H14">SUM(E9:G9)</f>
        <v>3756984</v>
      </c>
      <c r="I9" s="58">
        <f aca="true" t="shared" si="4" ref="I9:I14">H9</f>
        <v>3756984</v>
      </c>
      <c r="J9" s="36"/>
      <c r="K9" s="140">
        <f t="shared" si="0"/>
        <v>3756984</v>
      </c>
      <c r="L9" s="124"/>
      <c r="M9" s="124"/>
    </row>
    <row r="10" spans="1:13" ht="12" customHeight="1">
      <c r="A10" s="15"/>
      <c r="B10" s="16" t="s">
        <v>14</v>
      </c>
      <c r="C10" s="17">
        <v>13</v>
      </c>
      <c r="D10" s="17">
        <v>3816</v>
      </c>
      <c r="E10" s="16">
        <f t="shared" si="2"/>
        <v>49608</v>
      </c>
      <c r="F10" s="16"/>
      <c r="G10" s="16"/>
      <c r="H10" s="16">
        <f t="shared" si="3"/>
        <v>49608</v>
      </c>
      <c r="I10" s="56">
        <f t="shared" si="4"/>
        <v>49608</v>
      </c>
      <c r="J10" s="16"/>
      <c r="K10" s="138">
        <f t="shared" si="0"/>
        <v>49608</v>
      </c>
      <c r="L10" s="124"/>
      <c r="M10" s="124"/>
    </row>
    <row r="11" spans="1:13" ht="12" customHeight="1">
      <c r="A11" s="15"/>
      <c r="B11" s="16" t="s">
        <v>15</v>
      </c>
      <c r="C11" s="17">
        <v>2996</v>
      </c>
      <c r="D11" s="17">
        <v>1444.9833</v>
      </c>
      <c r="E11" s="16">
        <f t="shared" si="2"/>
        <v>4329169.9668000005</v>
      </c>
      <c r="F11" s="16"/>
      <c r="G11" s="16"/>
      <c r="H11" s="16">
        <f t="shared" si="3"/>
        <v>4329169.9668000005</v>
      </c>
      <c r="I11" s="56">
        <f t="shared" si="4"/>
        <v>4329169.9668000005</v>
      </c>
      <c r="J11" s="16"/>
      <c r="K11" s="138">
        <f t="shared" si="0"/>
        <v>4329169.9668000005</v>
      </c>
      <c r="L11" s="124"/>
      <c r="M11" s="124"/>
    </row>
    <row r="12" spans="1:13" ht="12" customHeight="1">
      <c r="A12" s="15"/>
      <c r="B12" s="16" t="s">
        <v>16</v>
      </c>
      <c r="C12" s="17"/>
      <c r="D12" s="17"/>
      <c r="E12" s="16">
        <f t="shared" si="2"/>
        <v>0</v>
      </c>
      <c r="F12" s="16">
        <v>4195800</v>
      </c>
      <c r="G12" s="16"/>
      <c r="H12" s="16">
        <f t="shared" si="3"/>
        <v>4195800</v>
      </c>
      <c r="I12" s="56">
        <f t="shared" si="4"/>
        <v>4195800</v>
      </c>
      <c r="J12" s="16">
        <f>I12</f>
        <v>4195800</v>
      </c>
      <c r="K12" s="138"/>
      <c r="L12" s="124"/>
      <c r="M12" s="124"/>
    </row>
    <row r="13" spans="1:13" ht="12" customHeight="1">
      <c r="A13" s="15"/>
      <c r="B13" s="16" t="s">
        <v>76</v>
      </c>
      <c r="C13" s="17">
        <v>2996</v>
      </c>
      <c r="D13" s="17">
        <v>516</v>
      </c>
      <c r="E13" s="16">
        <f t="shared" si="2"/>
        <v>1545936</v>
      </c>
      <c r="F13" s="16"/>
      <c r="G13" s="16"/>
      <c r="H13" s="16">
        <f t="shared" si="3"/>
        <v>1545936</v>
      </c>
      <c r="I13" s="56">
        <f t="shared" si="4"/>
        <v>1545936</v>
      </c>
      <c r="J13" s="16">
        <f>I13</f>
        <v>1545936</v>
      </c>
      <c r="K13" s="138"/>
      <c r="L13" s="124"/>
      <c r="M13" s="124"/>
    </row>
    <row r="14" spans="1:13" ht="12" customHeight="1" thickBot="1">
      <c r="A14" s="23" t="s">
        <v>62</v>
      </c>
      <c r="B14" s="24" t="s">
        <v>59</v>
      </c>
      <c r="C14" s="25">
        <v>2996</v>
      </c>
      <c r="D14" s="25">
        <v>219</v>
      </c>
      <c r="E14" s="24">
        <f t="shared" si="2"/>
        <v>656124</v>
      </c>
      <c r="F14" s="24"/>
      <c r="G14" s="24"/>
      <c r="H14" s="24">
        <f t="shared" si="3"/>
        <v>656124</v>
      </c>
      <c r="I14" s="57">
        <f t="shared" si="4"/>
        <v>656124</v>
      </c>
      <c r="J14" s="24"/>
      <c r="K14" s="139">
        <f>I14</f>
        <v>656124</v>
      </c>
      <c r="L14" s="124"/>
      <c r="M14" s="124"/>
    </row>
    <row r="15" spans="1:13" s="2" customFormat="1" ht="12" customHeight="1" thickBot="1">
      <c r="A15" s="66" t="s">
        <v>13</v>
      </c>
      <c r="B15" s="67" t="s">
        <v>17</v>
      </c>
      <c r="C15" s="68"/>
      <c r="D15" s="68"/>
      <c r="E15" s="68">
        <f aca="true" t="shared" si="5" ref="E15:K15">SUM(E9:E14)</f>
        <v>10337821.9668</v>
      </c>
      <c r="F15" s="68">
        <f t="shared" si="5"/>
        <v>4195800</v>
      </c>
      <c r="G15" s="68">
        <f t="shared" si="5"/>
        <v>0</v>
      </c>
      <c r="H15" s="68">
        <f t="shared" si="5"/>
        <v>14533621.9668</v>
      </c>
      <c r="I15" s="108">
        <f t="shared" si="5"/>
        <v>14533621.9668</v>
      </c>
      <c r="J15" s="130">
        <f t="shared" si="5"/>
        <v>5741736</v>
      </c>
      <c r="K15" s="131">
        <f t="shared" si="5"/>
        <v>8791885.9668</v>
      </c>
      <c r="L15" s="113"/>
      <c r="M15" s="113"/>
    </row>
    <row r="16" spans="1:13" s="2" customFormat="1" ht="12" customHeight="1">
      <c r="A16" s="18" t="s">
        <v>48</v>
      </c>
      <c r="B16" s="19" t="s">
        <v>49</v>
      </c>
      <c r="C16" s="20"/>
      <c r="D16" s="20"/>
      <c r="E16" s="19"/>
      <c r="F16" s="19"/>
      <c r="G16" s="19"/>
      <c r="H16" s="21"/>
      <c r="I16" s="109"/>
      <c r="J16" s="36"/>
      <c r="K16" s="141"/>
      <c r="L16" s="113"/>
      <c r="M16" s="113"/>
    </row>
    <row r="17" spans="1:13" ht="12" customHeight="1">
      <c r="A17" s="15"/>
      <c r="B17" s="16" t="s">
        <v>50</v>
      </c>
      <c r="C17" s="17">
        <v>2996</v>
      </c>
      <c r="D17" s="17">
        <v>4719</v>
      </c>
      <c r="E17" s="16">
        <f>C17*D17</f>
        <v>14138124</v>
      </c>
      <c r="F17" s="16"/>
      <c r="G17" s="16">
        <v>13420672</v>
      </c>
      <c r="H17" s="22">
        <f>SUM(E17:G17)</f>
        <v>27558796</v>
      </c>
      <c r="I17" s="56">
        <f>H17</f>
        <v>27558796</v>
      </c>
      <c r="J17" s="16">
        <v>13420672</v>
      </c>
      <c r="K17" s="138">
        <v>14138124</v>
      </c>
      <c r="L17" s="124"/>
      <c r="M17" s="124"/>
    </row>
    <row r="18" spans="1:13" ht="12" customHeight="1">
      <c r="A18" s="15"/>
      <c r="B18" s="16" t="s">
        <v>51</v>
      </c>
      <c r="C18" s="17">
        <v>2996</v>
      </c>
      <c r="D18" s="17">
        <v>824</v>
      </c>
      <c r="E18" s="16">
        <f>C18*D18</f>
        <v>2468704</v>
      </c>
      <c r="F18" s="17"/>
      <c r="G18" s="17"/>
      <c r="H18" s="22">
        <f>SUM(E18:G18)</f>
        <v>2468704</v>
      </c>
      <c r="I18" s="56">
        <f>H18</f>
        <v>2468704</v>
      </c>
      <c r="J18" s="16">
        <v>1989655</v>
      </c>
      <c r="K18" s="138">
        <f>377796+101253</f>
        <v>479049</v>
      </c>
      <c r="L18" s="124"/>
      <c r="M18" s="124"/>
    </row>
    <row r="19" spans="1:13" ht="12" customHeight="1">
      <c r="A19" s="15"/>
      <c r="B19" s="16" t="s">
        <v>65</v>
      </c>
      <c r="C19" s="17">
        <v>10</v>
      </c>
      <c r="D19" s="17">
        <v>75600</v>
      </c>
      <c r="E19" s="16">
        <f>C19*D19</f>
        <v>756000</v>
      </c>
      <c r="F19" s="17"/>
      <c r="G19" s="17"/>
      <c r="H19" s="22">
        <f>SUM(E19:G19)</f>
        <v>756000</v>
      </c>
      <c r="I19" s="56">
        <f>H19</f>
        <v>756000</v>
      </c>
      <c r="J19" s="16">
        <v>609336</v>
      </c>
      <c r="K19" s="138">
        <v>146664</v>
      </c>
      <c r="L19" s="124"/>
      <c r="M19" s="124"/>
    </row>
    <row r="20" spans="1:13" ht="12" customHeight="1" thickBot="1">
      <c r="A20" s="23"/>
      <c r="B20" s="24" t="s">
        <v>77</v>
      </c>
      <c r="C20" s="25">
        <v>1</v>
      </c>
      <c r="D20" s="25">
        <v>120000</v>
      </c>
      <c r="E20" s="24">
        <f>C20*D20</f>
        <v>120000</v>
      </c>
      <c r="F20" s="25"/>
      <c r="G20" s="25"/>
      <c r="H20" s="30">
        <f>SUM(E20:G20)</f>
        <v>120000</v>
      </c>
      <c r="I20" s="57">
        <f>H20</f>
        <v>120000</v>
      </c>
      <c r="J20" s="24">
        <v>96720</v>
      </c>
      <c r="K20" s="139">
        <v>23280</v>
      </c>
      <c r="L20" s="124"/>
      <c r="M20" s="124"/>
    </row>
    <row r="21" spans="1:13" s="2" customFormat="1" ht="12" customHeight="1" thickBot="1">
      <c r="A21" s="26">
        <v>13</v>
      </c>
      <c r="B21" s="27" t="s">
        <v>52</v>
      </c>
      <c r="C21" s="28"/>
      <c r="D21" s="28"/>
      <c r="E21" s="28">
        <f>SUM(E17:E20)</f>
        <v>17482828</v>
      </c>
      <c r="F21" s="28">
        <f>SUM(F17:F20)</f>
        <v>0</v>
      </c>
      <c r="G21" s="28">
        <f>SUM(G17:G20)</f>
        <v>13420672</v>
      </c>
      <c r="H21" s="96">
        <f>SUM(E21:G21)</f>
        <v>30903500</v>
      </c>
      <c r="I21" s="110">
        <f>SUM(I17:I20)</f>
        <v>30903500</v>
      </c>
      <c r="J21" s="130">
        <f>SUM(J17:J20)</f>
        <v>16116383</v>
      </c>
      <c r="K21" s="131">
        <f>SUM(K17:K20)</f>
        <v>14787117</v>
      </c>
      <c r="L21" s="113"/>
      <c r="M21" s="113"/>
    </row>
    <row r="22" spans="1:13" s="2" customFormat="1" ht="12" customHeight="1">
      <c r="A22" s="18"/>
      <c r="B22" s="19" t="s">
        <v>18</v>
      </c>
      <c r="C22" s="20"/>
      <c r="D22" s="20"/>
      <c r="E22" s="20"/>
      <c r="F22" s="19"/>
      <c r="G22" s="19"/>
      <c r="H22" s="21"/>
      <c r="I22" s="109"/>
      <c r="J22" s="36"/>
      <c r="K22" s="141"/>
      <c r="L22" s="113">
        <f>L21-L20</f>
        <v>0</v>
      </c>
      <c r="M22" s="113"/>
    </row>
    <row r="23" spans="1:13" ht="12" customHeight="1">
      <c r="A23" s="15" t="s">
        <v>19</v>
      </c>
      <c r="B23" s="16" t="s">
        <v>20</v>
      </c>
      <c r="C23" s="17">
        <v>95</v>
      </c>
      <c r="D23" s="17">
        <v>199000</v>
      </c>
      <c r="E23" s="17">
        <v>20298000</v>
      </c>
      <c r="F23" s="16"/>
      <c r="G23" s="16"/>
      <c r="H23" s="22">
        <f aca="true" t="shared" si="6" ref="H23:H31">SUM(E23:G23)</f>
        <v>20298000</v>
      </c>
      <c r="I23" s="56">
        <f>SUM(H23)</f>
        <v>20298000</v>
      </c>
      <c r="J23" s="16">
        <f>I23</f>
        <v>20298000</v>
      </c>
      <c r="K23" s="138"/>
      <c r="L23" s="124"/>
      <c r="M23" s="124"/>
    </row>
    <row r="24" spans="1:13" ht="12" customHeight="1">
      <c r="A24" s="15"/>
      <c r="B24" s="16" t="s">
        <v>66</v>
      </c>
      <c r="C24" s="17">
        <v>32</v>
      </c>
      <c r="D24" s="17">
        <v>10000</v>
      </c>
      <c r="E24" s="17">
        <f>C24*D24</f>
        <v>320000</v>
      </c>
      <c r="F24" s="16"/>
      <c r="G24" s="16"/>
      <c r="H24" s="22">
        <f t="shared" si="6"/>
        <v>320000</v>
      </c>
      <c r="I24" s="56">
        <f aca="true" t="shared" si="7" ref="I24:I31">SUM(H24)</f>
        <v>320000</v>
      </c>
      <c r="J24" s="16">
        <f aca="true" t="shared" si="8" ref="J24:J31">I24</f>
        <v>320000</v>
      </c>
      <c r="K24" s="138"/>
      <c r="L24" s="124"/>
      <c r="M24" s="124"/>
    </row>
    <row r="25" spans="1:13" ht="12" customHeight="1">
      <c r="A25" s="15" t="s">
        <v>19</v>
      </c>
      <c r="B25" s="16" t="s">
        <v>21</v>
      </c>
      <c r="C25" s="17">
        <v>95</v>
      </c>
      <c r="D25" s="17">
        <v>25000</v>
      </c>
      <c r="E25" s="17">
        <f aca="true" t="shared" si="9" ref="E25:E35">C25*D25</f>
        <v>2375000</v>
      </c>
      <c r="F25" s="16"/>
      <c r="G25" s="16"/>
      <c r="H25" s="22">
        <f t="shared" si="6"/>
        <v>2375000</v>
      </c>
      <c r="I25" s="56">
        <f t="shared" si="7"/>
        <v>2375000</v>
      </c>
      <c r="J25" s="16">
        <f t="shared" si="8"/>
        <v>2375000</v>
      </c>
      <c r="K25" s="138"/>
      <c r="L25" s="124"/>
      <c r="M25" s="124"/>
    </row>
    <row r="26" spans="1:13" ht="12" customHeight="1">
      <c r="A26" s="15" t="s">
        <v>19</v>
      </c>
      <c r="B26" s="16" t="s">
        <v>22</v>
      </c>
      <c r="C26" s="17">
        <v>1</v>
      </c>
      <c r="D26" s="17">
        <v>25000</v>
      </c>
      <c r="E26" s="17">
        <f t="shared" si="9"/>
        <v>25000</v>
      </c>
      <c r="F26" s="16"/>
      <c r="G26" s="16"/>
      <c r="H26" s="22">
        <f t="shared" si="6"/>
        <v>25000</v>
      </c>
      <c r="I26" s="56">
        <f t="shared" si="7"/>
        <v>25000</v>
      </c>
      <c r="J26" s="16">
        <f t="shared" si="8"/>
        <v>25000</v>
      </c>
      <c r="K26" s="138"/>
      <c r="L26" s="124"/>
      <c r="M26" s="124"/>
    </row>
    <row r="27" spans="1:13" ht="12" customHeight="1">
      <c r="A27" s="29" t="s">
        <v>26</v>
      </c>
      <c r="B27" s="16" t="s">
        <v>27</v>
      </c>
      <c r="C27" s="17">
        <v>9</v>
      </c>
      <c r="D27" s="17">
        <v>15000</v>
      </c>
      <c r="E27" s="17"/>
      <c r="F27" s="16">
        <f>C27*D27</f>
        <v>135000</v>
      </c>
      <c r="G27" s="16"/>
      <c r="H27" s="22">
        <f t="shared" si="6"/>
        <v>135000</v>
      </c>
      <c r="I27" s="56">
        <f t="shared" si="7"/>
        <v>135000</v>
      </c>
      <c r="J27" s="16">
        <f t="shared" si="8"/>
        <v>135000</v>
      </c>
      <c r="K27" s="138"/>
      <c r="L27" s="124"/>
      <c r="M27" s="124"/>
    </row>
    <row r="28" spans="1:13" ht="12" customHeight="1">
      <c r="A28" s="15" t="s">
        <v>26</v>
      </c>
      <c r="B28" s="16" t="s">
        <v>28</v>
      </c>
      <c r="C28" s="17">
        <v>9</v>
      </c>
      <c r="D28" s="17"/>
      <c r="E28" s="17"/>
      <c r="F28" s="16">
        <f>C28*D28</f>
        <v>0</v>
      </c>
      <c r="G28" s="16"/>
      <c r="H28" s="22">
        <f t="shared" si="6"/>
        <v>0</v>
      </c>
      <c r="I28" s="56">
        <f t="shared" si="7"/>
        <v>0</v>
      </c>
      <c r="J28" s="16">
        <f t="shared" si="8"/>
        <v>0</v>
      </c>
      <c r="K28" s="138"/>
      <c r="L28" s="124"/>
      <c r="M28" s="124"/>
    </row>
    <row r="29" spans="1:13" ht="12" customHeight="1">
      <c r="A29" s="15" t="s">
        <v>19</v>
      </c>
      <c r="B29" s="16" t="s">
        <v>55</v>
      </c>
      <c r="C29" s="17">
        <v>9</v>
      </c>
      <c r="D29" s="17">
        <v>2500</v>
      </c>
      <c r="E29" s="17">
        <f>C29*D29</f>
        <v>22500</v>
      </c>
      <c r="F29" s="16"/>
      <c r="G29" s="16"/>
      <c r="H29" s="22">
        <f t="shared" si="6"/>
        <v>22500</v>
      </c>
      <c r="I29" s="56">
        <f t="shared" si="7"/>
        <v>22500</v>
      </c>
      <c r="J29" s="16">
        <f t="shared" si="8"/>
        <v>22500</v>
      </c>
      <c r="K29" s="138"/>
      <c r="L29" s="124"/>
      <c r="M29" s="124"/>
    </row>
    <row r="30" spans="1:13" ht="12" customHeight="1">
      <c r="A30" s="15" t="s">
        <v>19</v>
      </c>
      <c r="B30" s="16" t="s">
        <v>60</v>
      </c>
      <c r="C30" s="17">
        <v>102</v>
      </c>
      <c r="D30" s="17">
        <v>2600</v>
      </c>
      <c r="E30" s="17"/>
      <c r="F30" s="16">
        <f>C30*D30</f>
        <v>265200</v>
      </c>
      <c r="G30" s="16"/>
      <c r="H30" s="22">
        <f t="shared" si="6"/>
        <v>265200</v>
      </c>
      <c r="I30" s="56">
        <f t="shared" si="7"/>
        <v>265200</v>
      </c>
      <c r="J30" s="16">
        <f t="shared" si="8"/>
        <v>265200</v>
      </c>
      <c r="K30" s="138"/>
      <c r="L30" s="124"/>
      <c r="M30" s="124"/>
    </row>
    <row r="31" spans="1:13" ht="12" customHeight="1" thickBot="1">
      <c r="A31" s="23" t="s">
        <v>29</v>
      </c>
      <c r="B31" s="24" t="s">
        <v>30</v>
      </c>
      <c r="C31" s="25">
        <v>102</v>
      </c>
      <c r="D31" s="25">
        <v>720</v>
      </c>
      <c r="E31" s="25">
        <f>C31*D31</f>
        <v>73440</v>
      </c>
      <c r="F31" s="24"/>
      <c r="G31" s="24"/>
      <c r="H31" s="30">
        <f t="shared" si="6"/>
        <v>73440</v>
      </c>
      <c r="I31" s="56">
        <f t="shared" si="7"/>
        <v>73440</v>
      </c>
      <c r="J31" s="16">
        <f t="shared" si="8"/>
        <v>73440</v>
      </c>
      <c r="K31" s="138"/>
      <c r="L31" s="124"/>
      <c r="M31" s="124"/>
    </row>
    <row r="32" spans="1:13" s="3" customFormat="1" ht="12" customHeight="1" thickBot="1">
      <c r="A32" s="31"/>
      <c r="B32" s="32" t="s">
        <v>23</v>
      </c>
      <c r="C32" s="33"/>
      <c r="D32" s="33"/>
      <c r="E32" s="34">
        <f aca="true" t="shared" si="10" ref="E32:K32">SUM(E23:E31)</f>
        <v>23113940</v>
      </c>
      <c r="F32" s="34">
        <f t="shared" si="10"/>
        <v>400200</v>
      </c>
      <c r="G32" s="34">
        <f t="shared" si="10"/>
        <v>0</v>
      </c>
      <c r="H32" s="34">
        <f t="shared" si="10"/>
        <v>23514140</v>
      </c>
      <c r="I32" s="132">
        <f t="shared" si="10"/>
        <v>23514140</v>
      </c>
      <c r="J32" s="132">
        <f t="shared" si="10"/>
        <v>23514140</v>
      </c>
      <c r="K32" s="133">
        <f t="shared" si="10"/>
        <v>0</v>
      </c>
      <c r="L32" s="125"/>
      <c r="M32" s="125"/>
    </row>
    <row r="33" spans="1:13" ht="12" customHeight="1">
      <c r="A33" s="35" t="s">
        <v>24</v>
      </c>
      <c r="B33" s="36" t="s">
        <v>25</v>
      </c>
      <c r="C33" s="37">
        <v>6</v>
      </c>
      <c r="D33" s="37">
        <v>30000</v>
      </c>
      <c r="E33" s="37">
        <f t="shared" si="9"/>
        <v>180000</v>
      </c>
      <c r="F33" s="36"/>
      <c r="G33" s="36"/>
      <c r="H33" s="38">
        <f>SUM(E33:G33)</f>
        <v>180000</v>
      </c>
      <c r="I33" s="58">
        <f>H33</f>
        <v>180000</v>
      </c>
      <c r="J33" s="36">
        <f>I33</f>
        <v>180000</v>
      </c>
      <c r="K33" s="140"/>
      <c r="L33" s="124"/>
      <c r="M33" s="124"/>
    </row>
    <row r="34" spans="1:13" ht="12" customHeight="1">
      <c r="A34" s="15" t="s">
        <v>24</v>
      </c>
      <c r="B34" s="16" t="s">
        <v>31</v>
      </c>
      <c r="C34" s="17">
        <v>11</v>
      </c>
      <c r="D34" s="17">
        <v>60000</v>
      </c>
      <c r="E34" s="17">
        <f t="shared" si="9"/>
        <v>660000</v>
      </c>
      <c r="F34" s="16"/>
      <c r="G34" s="16"/>
      <c r="H34" s="22">
        <f>SUM(E34:G34)</f>
        <v>660000</v>
      </c>
      <c r="I34" s="56">
        <f aca="true" t="shared" si="11" ref="I34:J36">H34</f>
        <v>660000</v>
      </c>
      <c r="J34" s="16">
        <f t="shared" si="11"/>
        <v>660000</v>
      </c>
      <c r="K34" s="138"/>
      <c r="L34" s="124"/>
      <c r="M34" s="124"/>
    </row>
    <row r="35" spans="1:13" ht="12" customHeight="1">
      <c r="A35" s="23"/>
      <c r="B35" s="24" t="s">
        <v>78</v>
      </c>
      <c r="C35" s="25">
        <v>44</v>
      </c>
      <c r="D35" s="25">
        <v>20000</v>
      </c>
      <c r="E35" s="17">
        <f t="shared" si="9"/>
        <v>880000</v>
      </c>
      <c r="F35" s="24"/>
      <c r="G35" s="24"/>
      <c r="H35" s="22">
        <f>SUM(E35:G35)</f>
        <v>880000</v>
      </c>
      <c r="I35" s="56">
        <f t="shared" si="11"/>
        <v>880000</v>
      </c>
      <c r="J35" s="16">
        <f t="shared" si="11"/>
        <v>880000</v>
      </c>
      <c r="K35" s="138"/>
      <c r="L35" s="124"/>
      <c r="M35" s="124"/>
    </row>
    <row r="36" spans="1:13" s="3" customFormat="1" ht="12" customHeight="1" thickBot="1">
      <c r="A36" s="39"/>
      <c r="B36" s="40" t="s">
        <v>32</v>
      </c>
      <c r="C36" s="41"/>
      <c r="D36" s="41"/>
      <c r="E36" s="25">
        <f>SUM(E33:E35)</f>
        <v>1720000</v>
      </c>
      <c r="F36" s="25">
        <f>SUM(F33:F35)</f>
        <v>0</v>
      </c>
      <c r="G36" s="25">
        <f>SUM(G33:G35)</f>
        <v>0</v>
      </c>
      <c r="H36" s="25">
        <f>SUM(H33:H35)</f>
        <v>1720000</v>
      </c>
      <c r="I36" s="58">
        <f t="shared" si="11"/>
        <v>1720000</v>
      </c>
      <c r="J36" s="58">
        <f>SUM(J33:J35)</f>
        <v>1720000</v>
      </c>
      <c r="K36" s="142">
        <f>SUM(K33:K35)</f>
        <v>0</v>
      </c>
      <c r="L36" s="125"/>
      <c r="M36" s="125"/>
    </row>
    <row r="37" spans="1:13" s="2" customFormat="1" ht="12" customHeight="1" thickBot="1">
      <c r="A37" s="26">
        <v>2</v>
      </c>
      <c r="B37" s="27" t="s">
        <v>33</v>
      </c>
      <c r="C37" s="28"/>
      <c r="D37" s="28"/>
      <c r="E37" s="28">
        <f aca="true" t="shared" si="12" ref="E37:K37">E32+E36</f>
        <v>24833940</v>
      </c>
      <c r="F37" s="28">
        <f t="shared" si="12"/>
        <v>400200</v>
      </c>
      <c r="G37" s="28">
        <f t="shared" si="12"/>
        <v>0</v>
      </c>
      <c r="H37" s="28">
        <f t="shared" si="12"/>
        <v>25234140</v>
      </c>
      <c r="I37" s="110">
        <f t="shared" si="12"/>
        <v>25234140</v>
      </c>
      <c r="J37" s="110">
        <f t="shared" si="12"/>
        <v>25234140</v>
      </c>
      <c r="K37" s="143">
        <f t="shared" si="12"/>
        <v>0</v>
      </c>
      <c r="L37" s="113"/>
      <c r="M37" s="113"/>
    </row>
    <row r="38" spans="1:13" s="2" customFormat="1" ht="11.25" customHeight="1">
      <c r="A38" s="62">
        <v>3</v>
      </c>
      <c r="B38" s="63" t="s">
        <v>34</v>
      </c>
      <c r="C38" s="64"/>
      <c r="D38" s="64"/>
      <c r="E38" s="64"/>
      <c r="F38" s="63"/>
      <c r="G38" s="63"/>
      <c r="H38" s="65"/>
      <c r="I38" s="84"/>
      <c r="J38" s="136"/>
      <c r="K38" s="144"/>
      <c r="L38" s="113"/>
      <c r="M38" s="113"/>
    </row>
    <row r="39" spans="1:13" ht="11.25" customHeight="1">
      <c r="A39" s="15" t="s">
        <v>35</v>
      </c>
      <c r="B39" s="16" t="s">
        <v>36</v>
      </c>
      <c r="C39" s="17">
        <v>146</v>
      </c>
      <c r="D39" s="17">
        <v>204000</v>
      </c>
      <c r="E39" s="17">
        <f>C39*D39</f>
        <v>29784000</v>
      </c>
      <c r="F39" s="16"/>
      <c r="G39" s="16"/>
      <c r="H39" s="22">
        <f>SUM(E39:G39)</f>
        <v>29784000</v>
      </c>
      <c r="I39" s="56">
        <f>H39</f>
        <v>29784000</v>
      </c>
      <c r="J39" s="16">
        <f>I39</f>
        <v>29784000</v>
      </c>
      <c r="K39" s="138"/>
      <c r="L39" s="124"/>
      <c r="M39" s="124"/>
    </row>
    <row r="40" spans="1:13" ht="11.25" customHeight="1">
      <c r="A40" s="15"/>
      <c r="B40" s="16" t="s">
        <v>66</v>
      </c>
      <c r="C40" s="17">
        <v>46</v>
      </c>
      <c r="D40" s="17">
        <v>10000</v>
      </c>
      <c r="E40" s="17">
        <f>C40*D40</f>
        <v>460000</v>
      </c>
      <c r="F40" s="16"/>
      <c r="G40" s="16"/>
      <c r="H40" s="22">
        <f aca="true" t="shared" si="13" ref="H40:H56">SUM(E40:G40)</f>
        <v>460000</v>
      </c>
      <c r="I40" s="56">
        <f aca="true" t="shared" si="14" ref="I40:J56">H40</f>
        <v>460000</v>
      </c>
      <c r="J40" s="16">
        <f t="shared" si="14"/>
        <v>460000</v>
      </c>
      <c r="K40" s="138"/>
      <c r="L40" s="124"/>
      <c r="M40" s="124"/>
    </row>
    <row r="41" spans="1:13" ht="11.25" customHeight="1">
      <c r="A41" s="15"/>
      <c r="B41" s="16" t="s">
        <v>37</v>
      </c>
      <c r="C41" s="17">
        <v>158</v>
      </c>
      <c r="D41" s="17">
        <v>212000</v>
      </c>
      <c r="E41" s="17">
        <f>C41*D41</f>
        <v>33496000</v>
      </c>
      <c r="F41" s="16"/>
      <c r="G41" s="16"/>
      <c r="H41" s="22">
        <f t="shared" si="13"/>
        <v>33496000</v>
      </c>
      <c r="I41" s="56">
        <f t="shared" si="14"/>
        <v>33496000</v>
      </c>
      <c r="J41" s="16">
        <f t="shared" si="14"/>
        <v>33496000</v>
      </c>
      <c r="K41" s="138"/>
      <c r="L41" s="124"/>
      <c r="M41" s="124"/>
    </row>
    <row r="42" spans="1:13" ht="11.25" customHeight="1">
      <c r="A42" s="23"/>
      <c r="B42" s="24" t="s">
        <v>66</v>
      </c>
      <c r="C42" s="25">
        <v>53</v>
      </c>
      <c r="D42" s="25">
        <v>10000</v>
      </c>
      <c r="E42" s="17">
        <f>C42*D42</f>
        <v>530000</v>
      </c>
      <c r="F42" s="24"/>
      <c r="G42" s="24"/>
      <c r="H42" s="22">
        <f t="shared" si="13"/>
        <v>530000</v>
      </c>
      <c r="I42" s="56">
        <f t="shared" si="14"/>
        <v>530000</v>
      </c>
      <c r="J42" s="16">
        <f t="shared" si="14"/>
        <v>530000</v>
      </c>
      <c r="K42" s="138"/>
      <c r="L42" s="124"/>
      <c r="M42" s="124"/>
    </row>
    <row r="43" spans="1:13" ht="11.25" customHeight="1">
      <c r="A43" s="23"/>
      <c r="B43" s="24" t="s">
        <v>79</v>
      </c>
      <c r="C43" s="25">
        <v>85</v>
      </c>
      <c r="D43" s="25">
        <v>25000</v>
      </c>
      <c r="E43" s="25">
        <f>C43*D43</f>
        <v>2125000</v>
      </c>
      <c r="F43" s="24"/>
      <c r="G43" s="24"/>
      <c r="H43" s="22">
        <f t="shared" si="13"/>
        <v>2125000</v>
      </c>
      <c r="I43" s="56">
        <f t="shared" si="14"/>
        <v>2125000</v>
      </c>
      <c r="J43" s="16">
        <f t="shared" si="14"/>
        <v>2125000</v>
      </c>
      <c r="K43" s="138"/>
      <c r="L43" s="124"/>
      <c r="M43" s="124"/>
    </row>
    <row r="44" spans="1:13" ht="11.25" customHeight="1">
      <c r="A44" s="15"/>
      <c r="B44" s="16" t="s">
        <v>38</v>
      </c>
      <c r="C44" s="17">
        <v>68</v>
      </c>
      <c r="D44" s="17">
        <v>45000</v>
      </c>
      <c r="E44" s="17">
        <v>3060000</v>
      </c>
      <c r="F44" s="16"/>
      <c r="G44" s="16"/>
      <c r="H44" s="22">
        <f t="shared" si="13"/>
        <v>3060000</v>
      </c>
      <c r="I44" s="56">
        <f t="shared" si="14"/>
        <v>3060000</v>
      </c>
      <c r="J44" s="16">
        <f t="shared" si="14"/>
        <v>3060000</v>
      </c>
      <c r="K44" s="138"/>
      <c r="L44" s="124"/>
      <c r="M44" s="124"/>
    </row>
    <row r="45" spans="1:13" ht="11.25" customHeight="1">
      <c r="A45" s="15"/>
      <c r="B45" s="16" t="s">
        <v>21</v>
      </c>
      <c r="C45" s="17">
        <v>316</v>
      </c>
      <c r="D45" s="17">
        <v>25000</v>
      </c>
      <c r="E45" s="17">
        <v>7925000</v>
      </c>
      <c r="F45" s="16"/>
      <c r="G45" s="16"/>
      <c r="H45" s="22">
        <f t="shared" si="13"/>
        <v>7925000</v>
      </c>
      <c r="I45" s="56">
        <f t="shared" si="14"/>
        <v>7925000</v>
      </c>
      <c r="J45" s="16">
        <f t="shared" si="14"/>
        <v>7925000</v>
      </c>
      <c r="K45" s="138"/>
      <c r="L45" s="124"/>
      <c r="M45" s="124"/>
    </row>
    <row r="46" spans="1:13" ht="11.25" customHeight="1">
      <c r="A46" s="15"/>
      <c r="B46" s="16" t="s">
        <v>27</v>
      </c>
      <c r="C46" s="17">
        <v>32</v>
      </c>
      <c r="D46" s="17">
        <v>15000</v>
      </c>
      <c r="E46" s="17"/>
      <c r="F46" s="16">
        <f>C46*D46</f>
        <v>480000</v>
      </c>
      <c r="G46" s="16"/>
      <c r="H46" s="22">
        <f t="shared" si="13"/>
        <v>480000</v>
      </c>
      <c r="I46" s="56">
        <f t="shared" si="14"/>
        <v>480000</v>
      </c>
      <c r="J46" s="16">
        <f t="shared" si="14"/>
        <v>480000</v>
      </c>
      <c r="K46" s="138"/>
      <c r="L46" s="124"/>
      <c r="M46" s="124"/>
    </row>
    <row r="47" spans="1:13" ht="11.25" customHeight="1">
      <c r="A47" s="15"/>
      <c r="B47" s="16" t="s">
        <v>39</v>
      </c>
      <c r="C47" s="17">
        <v>300</v>
      </c>
      <c r="D47" s="17">
        <v>2400</v>
      </c>
      <c r="E47" s="25">
        <f>C47*D47</f>
        <v>720000</v>
      </c>
      <c r="F47" s="24"/>
      <c r="G47" s="16"/>
      <c r="H47" s="22">
        <f t="shared" si="13"/>
        <v>720000</v>
      </c>
      <c r="I47" s="56">
        <f t="shared" si="14"/>
        <v>720000</v>
      </c>
      <c r="J47" s="16">
        <f t="shared" si="14"/>
        <v>720000</v>
      </c>
      <c r="K47" s="138"/>
      <c r="L47" s="124"/>
      <c r="M47" s="124"/>
    </row>
    <row r="48" spans="1:13" ht="11.25" customHeight="1">
      <c r="A48" s="15"/>
      <c r="B48" s="42" t="s">
        <v>86</v>
      </c>
      <c r="C48" s="16">
        <v>60</v>
      </c>
      <c r="D48" s="16">
        <v>3600</v>
      </c>
      <c r="E48" s="25">
        <f>C48*D48</f>
        <v>216000</v>
      </c>
      <c r="F48" s="24"/>
      <c r="G48" s="16"/>
      <c r="H48" s="22">
        <f t="shared" si="13"/>
        <v>216000</v>
      </c>
      <c r="I48" s="56">
        <f t="shared" si="14"/>
        <v>216000</v>
      </c>
      <c r="J48" s="16">
        <f t="shared" si="14"/>
        <v>216000</v>
      </c>
      <c r="K48" s="138"/>
      <c r="L48" s="124"/>
      <c r="M48" s="124"/>
    </row>
    <row r="49" spans="1:13" ht="11.25" customHeight="1">
      <c r="A49" s="15"/>
      <c r="B49" s="16" t="s">
        <v>56</v>
      </c>
      <c r="C49" s="17">
        <v>60</v>
      </c>
      <c r="D49" s="17">
        <v>7200</v>
      </c>
      <c r="E49" s="25">
        <f>C49*D49</f>
        <v>432000</v>
      </c>
      <c r="F49" s="16"/>
      <c r="G49" s="16"/>
      <c r="H49" s="22">
        <f t="shared" si="13"/>
        <v>432000</v>
      </c>
      <c r="I49" s="56">
        <f t="shared" si="14"/>
        <v>432000</v>
      </c>
      <c r="J49" s="16">
        <f t="shared" si="14"/>
        <v>432000</v>
      </c>
      <c r="K49" s="138"/>
      <c r="L49" s="124"/>
      <c r="M49" s="124"/>
    </row>
    <row r="50" spans="1:13" ht="11.25" customHeight="1">
      <c r="A50" s="35"/>
      <c r="B50" s="36" t="s">
        <v>40</v>
      </c>
      <c r="C50" s="37">
        <v>315</v>
      </c>
      <c r="D50" s="37">
        <v>1300</v>
      </c>
      <c r="E50" s="25">
        <f>C50*D50</f>
        <v>409500</v>
      </c>
      <c r="F50" s="36"/>
      <c r="G50" s="16"/>
      <c r="H50" s="22">
        <f t="shared" si="13"/>
        <v>409500</v>
      </c>
      <c r="I50" s="56">
        <f t="shared" si="14"/>
        <v>409500</v>
      </c>
      <c r="J50" s="16">
        <f t="shared" si="14"/>
        <v>409500</v>
      </c>
      <c r="K50" s="138"/>
      <c r="L50" s="124"/>
      <c r="M50" s="124"/>
    </row>
    <row r="51" spans="1:13" ht="11.25" customHeight="1">
      <c r="A51" s="15"/>
      <c r="B51" s="16" t="s">
        <v>69</v>
      </c>
      <c r="C51" s="17">
        <v>315</v>
      </c>
      <c r="D51" s="17">
        <v>720</v>
      </c>
      <c r="E51" s="17">
        <f>C51*D51</f>
        <v>226800</v>
      </c>
      <c r="F51" s="16"/>
      <c r="G51" s="16"/>
      <c r="H51" s="22">
        <f t="shared" si="13"/>
        <v>226800</v>
      </c>
      <c r="I51" s="56">
        <f t="shared" si="14"/>
        <v>226800</v>
      </c>
      <c r="J51" s="16">
        <f t="shared" si="14"/>
        <v>226800</v>
      </c>
      <c r="K51" s="138"/>
      <c r="L51" s="124"/>
      <c r="M51" s="124"/>
    </row>
    <row r="52" spans="1:13" ht="11.25" customHeight="1">
      <c r="A52" s="15"/>
      <c r="B52" s="16" t="s">
        <v>70</v>
      </c>
      <c r="C52" s="17">
        <v>159</v>
      </c>
      <c r="D52" s="17">
        <v>2600</v>
      </c>
      <c r="E52" s="17"/>
      <c r="F52" s="16">
        <v>410800</v>
      </c>
      <c r="G52" s="16"/>
      <c r="H52" s="22">
        <f t="shared" si="13"/>
        <v>410800</v>
      </c>
      <c r="I52" s="56">
        <f t="shared" si="14"/>
        <v>410800</v>
      </c>
      <c r="J52" s="16">
        <f t="shared" si="14"/>
        <v>410800</v>
      </c>
      <c r="K52" s="138"/>
      <c r="L52" s="124"/>
      <c r="M52" s="124"/>
    </row>
    <row r="53" spans="1:13" ht="11.25" customHeight="1">
      <c r="A53" s="15"/>
      <c r="B53" s="16" t="s">
        <v>80</v>
      </c>
      <c r="C53" s="17">
        <v>160</v>
      </c>
      <c r="D53" s="17">
        <v>1950</v>
      </c>
      <c r="E53" s="17"/>
      <c r="F53" s="16">
        <f>C53*D53</f>
        <v>312000</v>
      </c>
      <c r="G53" s="16"/>
      <c r="H53" s="22">
        <f t="shared" si="13"/>
        <v>312000</v>
      </c>
      <c r="I53" s="56">
        <f t="shared" si="14"/>
        <v>312000</v>
      </c>
      <c r="J53" s="16">
        <f t="shared" si="14"/>
        <v>312000</v>
      </c>
      <c r="K53" s="138"/>
      <c r="L53" s="124"/>
      <c r="M53" s="124"/>
    </row>
    <row r="54" spans="1:13" ht="11.25" customHeight="1">
      <c r="A54" s="15"/>
      <c r="B54" s="16" t="s">
        <v>72</v>
      </c>
      <c r="C54" s="17">
        <v>160</v>
      </c>
      <c r="D54" s="17">
        <v>4215</v>
      </c>
      <c r="E54" s="17"/>
      <c r="F54" s="16">
        <v>659470</v>
      </c>
      <c r="G54" s="16"/>
      <c r="H54" s="22">
        <f t="shared" si="13"/>
        <v>659470</v>
      </c>
      <c r="I54" s="56">
        <f t="shared" si="14"/>
        <v>659470</v>
      </c>
      <c r="J54" s="16">
        <f t="shared" si="14"/>
        <v>659470</v>
      </c>
      <c r="K54" s="138"/>
      <c r="L54" s="124"/>
      <c r="M54" s="124"/>
    </row>
    <row r="55" spans="1:13" ht="11.25" customHeight="1">
      <c r="A55" s="15"/>
      <c r="B55" s="16" t="s">
        <v>63</v>
      </c>
      <c r="C55" s="17">
        <v>315</v>
      </c>
      <c r="D55" s="17">
        <v>1000</v>
      </c>
      <c r="E55" s="17">
        <f>C55*D55</f>
        <v>315000</v>
      </c>
      <c r="F55" s="16"/>
      <c r="G55" s="16"/>
      <c r="H55" s="22">
        <f t="shared" si="13"/>
        <v>315000</v>
      </c>
      <c r="I55" s="56">
        <f t="shared" si="14"/>
        <v>315000</v>
      </c>
      <c r="J55" s="16">
        <f t="shared" si="14"/>
        <v>315000</v>
      </c>
      <c r="K55" s="138"/>
      <c r="L55" s="124"/>
      <c r="M55" s="124"/>
    </row>
    <row r="56" spans="1:13" ht="11.25" customHeight="1" thickBot="1">
      <c r="A56" s="23"/>
      <c r="B56" s="24" t="s">
        <v>55</v>
      </c>
      <c r="C56" s="25">
        <v>32</v>
      </c>
      <c r="D56" s="25">
        <v>2500</v>
      </c>
      <c r="E56" s="25">
        <f>C56*D56</f>
        <v>80000</v>
      </c>
      <c r="F56" s="24"/>
      <c r="G56" s="24"/>
      <c r="H56" s="30">
        <f t="shared" si="13"/>
        <v>80000</v>
      </c>
      <c r="I56" s="56">
        <f t="shared" si="14"/>
        <v>80000</v>
      </c>
      <c r="J56" s="16">
        <f t="shared" si="14"/>
        <v>80000</v>
      </c>
      <c r="K56" s="138"/>
      <c r="L56" s="124"/>
      <c r="M56" s="124"/>
    </row>
    <row r="57" spans="1:13" s="3" customFormat="1" ht="11.25" customHeight="1" thickBot="1">
      <c r="A57" s="53" t="s">
        <v>35</v>
      </c>
      <c r="B57" s="54" t="s">
        <v>41</v>
      </c>
      <c r="C57" s="55"/>
      <c r="D57" s="55"/>
      <c r="E57" s="55">
        <f>SUM(E39:E56)</f>
        <v>79779300</v>
      </c>
      <c r="F57" s="55">
        <f aca="true" t="shared" si="15" ref="F57:K57">SUM(F39:F56)</f>
        <v>1862270</v>
      </c>
      <c r="G57" s="55">
        <f t="shared" si="15"/>
        <v>0</v>
      </c>
      <c r="H57" s="55">
        <f t="shared" si="15"/>
        <v>81641570</v>
      </c>
      <c r="I57" s="55">
        <f t="shared" si="15"/>
        <v>81641570</v>
      </c>
      <c r="J57" s="55">
        <f t="shared" si="15"/>
        <v>81641570</v>
      </c>
      <c r="K57" s="145">
        <f t="shared" si="15"/>
        <v>0</v>
      </c>
      <c r="L57" s="125"/>
      <c r="M57" s="125"/>
    </row>
    <row r="58" spans="1:13" ht="11.25" customHeight="1">
      <c r="A58" s="35" t="s">
        <v>42</v>
      </c>
      <c r="B58" s="36" t="s">
        <v>68</v>
      </c>
      <c r="C58" s="37">
        <v>11</v>
      </c>
      <c r="D58" s="37">
        <v>464000</v>
      </c>
      <c r="E58" s="37">
        <f>C58*D58</f>
        <v>5104000</v>
      </c>
      <c r="F58" s="36"/>
      <c r="G58" s="36"/>
      <c r="H58" s="36">
        <f>SUM(E58:G58)</f>
        <v>5104000</v>
      </c>
      <c r="I58" s="58">
        <f>H58</f>
        <v>5104000</v>
      </c>
      <c r="J58" s="16">
        <f aca="true" t="shared" si="16" ref="J58:J64">I58</f>
        <v>5104000</v>
      </c>
      <c r="K58" s="138"/>
      <c r="L58" s="124"/>
      <c r="M58" s="124"/>
    </row>
    <row r="59" spans="1:13" ht="11.25" customHeight="1" thickBot="1">
      <c r="A59" s="23"/>
      <c r="B59" s="24" t="s">
        <v>66</v>
      </c>
      <c r="C59" s="25">
        <v>4</v>
      </c>
      <c r="D59" s="25">
        <v>10000</v>
      </c>
      <c r="E59" s="25">
        <f>C59*D59</f>
        <v>40000</v>
      </c>
      <c r="F59" s="24"/>
      <c r="G59" s="24"/>
      <c r="H59" s="24">
        <f>SUM(E59:G59)</f>
        <v>40000</v>
      </c>
      <c r="I59" s="100">
        <f>H59</f>
        <v>40000</v>
      </c>
      <c r="J59" s="16">
        <f t="shared" si="16"/>
        <v>40000</v>
      </c>
      <c r="K59" s="138"/>
      <c r="L59" s="124"/>
      <c r="M59" s="124"/>
    </row>
    <row r="60" spans="1:13" s="3" customFormat="1" ht="11.25" customHeight="1" thickBot="1">
      <c r="A60" s="52"/>
      <c r="B60" s="31" t="s">
        <v>67</v>
      </c>
      <c r="C60" s="33"/>
      <c r="D60" s="33"/>
      <c r="E60" s="33">
        <f aca="true" t="shared" si="17" ref="E60:K60">SUM(E58:E59)</f>
        <v>5144000</v>
      </c>
      <c r="F60" s="33">
        <f t="shared" si="17"/>
        <v>0</v>
      </c>
      <c r="G60" s="33">
        <f t="shared" si="17"/>
        <v>0</v>
      </c>
      <c r="H60" s="33">
        <f t="shared" si="17"/>
        <v>5144000</v>
      </c>
      <c r="I60" s="33">
        <f t="shared" si="17"/>
        <v>5144000</v>
      </c>
      <c r="J60" s="33">
        <f t="shared" si="17"/>
        <v>5144000</v>
      </c>
      <c r="K60" s="146">
        <f t="shared" si="17"/>
        <v>0</v>
      </c>
      <c r="L60" s="125"/>
      <c r="M60" s="125"/>
    </row>
    <row r="61" spans="1:13" s="3" customFormat="1" ht="11.25" customHeight="1" thickBot="1">
      <c r="A61" s="52" t="s">
        <v>43</v>
      </c>
      <c r="B61" s="31" t="s">
        <v>44</v>
      </c>
      <c r="C61" s="33">
        <v>113</v>
      </c>
      <c r="D61" s="33">
        <v>23000</v>
      </c>
      <c r="E61" s="33">
        <f>C61*D61</f>
        <v>2599000</v>
      </c>
      <c r="F61" s="32"/>
      <c r="G61" s="103"/>
      <c r="H61" s="52">
        <f>SUM(E61:G61)</f>
        <v>2599000</v>
      </c>
      <c r="I61" s="52">
        <f>SUM(F61:H61)</f>
        <v>2599000</v>
      </c>
      <c r="J61" s="52">
        <v>2599000</v>
      </c>
      <c r="K61" s="147"/>
      <c r="L61" s="125"/>
      <c r="M61" s="125"/>
    </row>
    <row r="62" spans="1:13" ht="11.25" customHeight="1">
      <c r="A62" s="35"/>
      <c r="B62" s="36" t="s">
        <v>81</v>
      </c>
      <c r="C62" s="37">
        <v>55</v>
      </c>
      <c r="D62" s="37">
        <v>30000</v>
      </c>
      <c r="E62" s="102">
        <f>C62*D62</f>
        <v>1650000</v>
      </c>
      <c r="F62" s="36"/>
      <c r="G62" s="36"/>
      <c r="H62" s="36">
        <f>SUM(E62:G62)</f>
        <v>1650000</v>
      </c>
      <c r="I62" s="58">
        <f>H62</f>
        <v>1650000</v>
      </c>
      <c r="J62" s="16">
        <f t="shared" si="16"/>
        <v>1650000</v>
      </c>
      <c r="K62" s="138"/>
      <c r="L62" s="124"/>
      <c r="M62" s="124"/>
    </row>
    <row r="63" spans="1:13" ht="11.25" customHeight="1">
      <c r="A63" s="15"/>
      <c r="B63" s="16" t="s">
        <v>82</v>
      </c>
      <c r="C63" s="17">
        <v>60</v>
      </c>
      <c r="D63" s="17">
        <v>20000</v>
      </c>
      <c r="E63" s="95">
        <f>C63*D63</f>
        <v>1200000</v>
      </c>
      <c r="F63" s="16"/>
      <c r="G63" s="16"/>
      <c r="H63" s="16">
        <f>SUM(E63:G63)</f>
        <v>1200000</v>
      </c>
      <c r="I63" s="58">
        <f>H63</f>
        <v>1200000</v>
      </c>
      <c r="J63" s="16">
        <f t="shared" si="16"/>
        <v>1200000</v>
      </c>
      <c r="K63" s="138"/>
      <c r="L63" s="124"/>
      <c r="M63" s="124"/>
    </row>
    <row r="64" spans="1:13" ht="11.25" customHeight="1">
      <c r="A64" s="15"/>
      <c r="B64" s="16" t="s">
        <v>91</v>
      </c>
      <c r="C64" s="17"/>
      <c r="D64" s="17"/>
      <c r="E64" s="95"/>
      <c r="F64" s="16"/>
      <c r="G64" s="16">
        <v>285060</v>
      </c>
      <c r="H64" s="16">
        <f>G64</f>
        <v>285060</v>
      </c>
      <c r="I64" s="58">
        <f>H64</f>
        <v>285060</v>
      </c>
      <c r="J64" s="16">
        <f t="shared" si="16"/>
        <v>285060</v>
      </c>
      <c r="K64" s="138"/>
      <c r="L64" s="124"/>
      <c r="M64" s="124"/>
    </row>
    <row r="65" spans="1:13" s="3" customFormat="1" ht="11.25" customHeight="1" thickBot="1">
      <c r="A65" s="39"/>
      <c r="B65" s="40" t="s">
        <v>45</v>
      </c>
      <c r="C65" s="41"/>
      <c r="D65" s="41"/>
      <c r="E65" s="41">
        <f aca="true" t="shared" si="18" ref="E65:K65">SUM(E62:E64)</f>
        <v>2850000</v>
      </c>
      <c r="F65" s="41">
        <f t="shared" si="18"/>
        <v>0</v>
      </c>
      <c r="G65" s="41">
        <f t="shared" si="18"/>
        <v>285060</v>
      </c>
      <c r="H65" s="41">
        <f t="shared" si="18"/>
        <v>3135060</v>
      </c>
      <c r="I65" s="41">
        <f t="shared" si="18"/>
        <v>3135060</v>
      </c>
      <c r="J65" s="41">
        <f t="shared" si="18"/>
        <v>3135060</v>
      </c>
      <c r="K65" s="148">
        <f t="shared" si="18"/>
        <v>0</v>
      </c>
      <c r="L65" s="125"/>
      <c r="M65" s="125"/>
    </row>
    <row r="66" spans="1:13" s="2" customFormat="1" ht="11.25" customHeight="1" thickBot="1">
      <c r="A66" s="27">
        <v>3</v>
      </c>
      <c r="B66" s="43" t="s">
        <v>46</v>
      </c>
      <c r="C66" s="28"/>
      <c r="D66" s="28"/>
      <c r="E66" s="28">
        <f aca="true" t="shared" si="19" ref="E66:K66">E57+E60+E61+E65</f>
        <v>90372300</v>
      </c>
      <c r="F66" s="28">
        <f t="shared" si="19"/>
        <v>1862270</v>
      </c>
      <c r="G66" s="28">
        <f t="shared" si="19"/>
        <v>285060</v>
      </c>
      <c r="H66" s="28">
        <f t="shared" si="19"/>
        <v>92519630</v>
      </c>
      <c r="I66" s="28">
        <f t="shared" si="19"/>
        <v>92519630</v>
      </c>
      <c r="J66" s="28">
        <f t="shared" si="19"/>
        <v>92519630</v>
      </c>
      <c r="K66" s="143">
        <f t="shared" si="19"/>
        <v>0</v>
      </c>
      <c r="L66" s="113"/>
      <c r="M66" s="113"/>
    </row>
    <row r="67" spans="1:13" s="2" customFormat="1" ht="11.25" customHeight="1" thickBot="1">
      <c r="A67" s="26">
        <v>6</v>
      </c>
      <c r="B67" s="27" t="s">
        <v>47</v>
      </c>
      <c r="C67" s="28">
        <v>2996</v>
      </c>
      <c r="D67" s="28">
        <v>1227</v>
      </c>
      <c r="E67" s="28">
        <f>C67*D67</f>
        <v>3676092</v>
      </c>
      <c r="F67" s="43">
        <v>244000</v>
      </c>
      <c r="G67" s="69"/>
      <c r="H67" s="26">
        <f>SUM(E67:G67)</f>
        <v>3920092</v>
      </c>
      <c r="I67" s="60">
        <f aca="true" t="shared" si="20" ref="I67:J72">H67</f>
        <v>3920092</v>
      </c>
      <c r="J67" s="112">
        <v>244000</v>
      </c>
      <c r="K67" s="149">
        <v>3676092</v>
      </c>
      <c r="L67" s="113"/>
      <c r="M67" s="113"/>
    </row>
    <row r="68" spans="1:13" s="2" customFormat="1" ht="11.25" customHeight="1">
      <c r="A68" s="81">
        <v>5</v>
      </c>
      <c r="B68" s="82" t="s">
        <v>83</v>
      </c>
      <c r="C68" s="83">
        <v>3</v>
      </c>
      <c r="D68" s="83">
        <v>5300000</v>
      </c>
      <c r="E68" s="83">
        <v>15900000</v>
      </c>
      <c r="F68" s="82"/>
      <c r="G68" s="82">
        <v>280340</v>
      </c>
      <c r="H68" s="82">
        <f>F68+G68+E68</f>
        <v>16180340</v>
      </c>
      <c r="I68" s="104">
        <f t="shared" si="20"/>
        <v>16180340</v>
      </c>
      <c r="J68" s="112">
        <v>280340</v>
      </c>
      <c r="K68" s="149">
        <v>15900000</v>
      </c>
      <c r="L68" s="113"/>
      <c r="M68" s="113"/>
    </row>
    <row r="69" spans="1:13" s="2" customFormat="1" ht="11.25" customHeight="1">
      <c r="A69" s="44"/>
      <c r="B69" s="45" t="s">
        <v>73</v>
      </c>
      <c r="C69" s="46"/>
      <c r="D69" s="46"/>
      <c r="E69" s="46"/>
      <c r="F69" s="45"/>
      <c r="G69" s="45">
        <v>2417023</v>
      </c>
      <c r="H69" s="45">
        <f>SUM(F69:G69)</f>
        <v>2417023</v>
      </c>
      <c r="I69" s="59">
        <f t="shared" si="20"/>
        <v>2417023</v>
      </c>
      <c r="J69" s="112">
        <f>I69</f>
        <v>2417023</v>
      </c>
      <c r="K69" s="149"/>
      <c r="L69" s="113"/>
      <c r="M69" s="113"/>
    </row>
    <row r="70" spans="1:13" s="2" customFormat="1" ht="11.25" customHeight="1">
      <c r="A70" s="49"/>
      <c r="B70" s="50" t="s">
        <v>54</v>
      </c>
      <c r="C70" s="51">
        <v>2</v>
      </c>
      <c r="D70" s="51">
        <v>714000</v>
      </c>
      <c r="E70" s="51"/>
      <c r="F70" s="50"/>
      <c r="G70" s="51">
        <v>1428000</v>
      </c>
      <c r="H70" s="51">
        <f>SUM(E70:G70)</f>
        <v>1428000</v>
      </c>
      <c r="I70" s="106">
        <f t="shared" si="20"/>
        <v>1428000</v>
      </c>
      <c r="J70" s="112">
        <f t="shared" si="20"/>
        <v>1428000</v>
      </c>
      <c r="K70" s="149"/>
      <c r="L70" s="113"/>
      <c r="M70" s="113"/>
    </row>
    <row r="71" spans="1:13" s="2" customFormat="1" ht="11.25" customHeight="1">
      <c r="A71" s="44" t="s">
        <v>87</v>
      </c>
      <c r="B71" s="45" t="s">
        <v>88</v>
      </c>
      <c r="C71" s="46"/>
      <c r="D71" s="46"/>
      <c r="E71" s="46"/>
      <c r="F71" s="45">
        <v>112500</v>
      </c>
      <c r="G71" s="46"/>
      <c r="H71" s="46">
        <f>SUM(E71:G71)</f>
        <v>112500</v>
      </c>
      <c r="I71" s="59">
        <f t="shared" si="20"/>
        <v>112500</v>
      </c>
      <c r="J71" s="112">
        <f t="shared" si="20"/>
        <v>112500</v>
      </c>
      <c r="K71" s="149"/>
      <c r="L71" s="113"/>
      <c r="M71" s="113"/>
    </row>
    <row r="72" spans="1:13" s="2" customFormat="1" ht="11.25" customHeight="1" thickBot="1">
      <c r="A72" s="85"/>
      <c r="B72" s="86" t="s">
        <v>89</v>
      </c>
      <c r="C72" s="87"/>
      <c r="D72" s="87"/>
      <c r="E72" s="87"/>
      <c r="F72" s="86"/>
      <c r="G72" s="87">
        <v>1875000</v>
      </c>
      <c r="H72" s="46">
        <v>1875000</v>
      </c>
      <c r="I72" s="105">
        <f t="shared" si="20"/>
        <v>1875000</v>
      </c>
      <c r="J72" s="112">
        <f t="shared" si="20"/>
        <v>1875000</v>
      </c>
      <c r="K72" s="149"/>
      <c r="L72" s="113"/>
      <c r="M72" s="113"/>
    </row>
    <row r="73" spans="1:13" s="6" customFormat="1" ht="11.25" customHeight="1" thickBot="1">
      <c r="A73" s="78"/>
      <c r="B73" s="79" t="s">
        <v>53</v>
      </c>
      <c r="C73" s="80"/>
      <c r="D73" s="80"/>
      <c r="E73" s="80">
        <f>E8+E15+E21+E37+E66+E67+E68+E70+E69+E71+E72</f>
        <v>186785153.9668</v>
      </c>
      <c r="F73" s="80">
        <f>F8+F15+F21+F37+F66+F67+F68+F70+F69+F71+F72</f>
        <v>6814770</v>
      </c>
      <c r="G73" s="80">
        <f>G8+G15+G21+G37+G66+G67+G68+G70+G69+G71+G72</f>
        <v>20188065</v>
      </c>
      <c r="H73" s="80">
        <f>H8+H15+H21+H37+H66+H67+H68+H70+H69+H71+H72</f>
        <v>213787988.9668</v>
      </c>
      <c r="I73" s="111">
        <f>I8+I15+I21+I37+I66+I67+I68+I70+I69+I71+I72</f>
        <v>213787988.9668</v>
      </c>
      <c r="J73" s="111">
        <f>J8+J15+J21+J37+J66+J67+J68+J70+J69+J71+J72</f>
        <v>146450722</v>
      </c>
      <c r="K73" s="150">
        <f>K8+K15+K21+K37+K66+K67+K68+K70+K69+K71+K72</f>
        <v>67337266.9668</v>
      </c>
      <c r="L73" s="126"/>
      <c r="M73" s="126"/>
    </row>
    <row r="74" spans="1:13" ht="11.25" customHeight="1">
      <c r="A74" s="35"/>
      <c r="B74" s="36" t="s">
        <v>84</v>
      </c>
      <c r="C74" s="37"/>
      <c r="D74" s="37"/>
      <c r="E74" s="37">
        <v>40348634</v>
      </c>
      <c r="F74" s="37"/>
      <c r="G74" s="37"/>
      <c r="H74" s="37">
        <f>E74</f>
        <v>40348634</v>
      </c>
      <c r="I74" s="77">
        <v>33388487</v>
      </c>
      <c r="J74" s="16"/>
      <c r="K74" s="138">
        <f>I74</f>
        <v>33388487</v>
      </c>
      <c r="L74" s="124"/>
      <c r="M74" s="124"/>
    </row>
    <row r="75" spans="1:13" ht="11.25" customHeight="1">
      <c r="A75" s="15"/>
      <c r="B75" s="16" t="s">
        <v>74</v>
      </c>
      <c r="C75" s="17"/>
      <c r="D75" s="17"/>
      <c r="E75" s="17">
        <v>-33508912</v>
      </c>
      <c r="F75" s="17"/>
      <c r="G75" s="17"/>
      <c r="H75" s="17">
        <f>E75</f>
        <v>-33508912</v>
      </c>
      <c r="I75" s="61">
        <f>H75</f>
        <v>-33508912</v>
      </c>
      <c r="J75" s="16"/>
      <c r="K75" s="138">
        <f>I75</f>
        <v>-33508912</v>
      </c>
      <c r="L75" s="124"/>
      <c r="M75" s="124"/>
    </row>
    <row r="76" spans="1:13" s="2" customFormat="1" ht="11.25" customHeight="1" thickBot="1">
      <c r="A76" s="70"/>
      <c r="B76" s="71" t="s">
        <v>75</v>
      </c>
      <c r="C76" s="72"/>
      <c r="D76" s="72"/>
      <c r="E76" s="72">
        <f>SUM(E74:E75)</f>
        <v>6839722</v>
      </c>
      <c r="F76" s="72"/>
      <c r="G76" s="72">
        <f>SUM(G74:G75)</f>
        <v>0</v>
      </c>
      <c r="H76" s="72">
        <f>SUM(H74:H75)</f>
        <v>6839722</v>
      </c>
      <c r="I76" s="101">
        <f>SUM(I74:I75)</f>
        <v>-120425</v>
      </c>
      <c r="J76" s="112"/>
      <c r="K76" s="138">
        <f>I76</f>
        <v>-120425</v>
      </c>
      <c r="L76" s="113"/>
      <c r="M76" s="113"/>
    </row>
    <row r="77" spans="1:13" s="8" customFormat="1" ht="11.25" customHeight="1" thickBot="1">
      <c r="A77" s="73"/>
      <c r="B77" s="74" t="s">
        <v>57</v>
      </c>
      <c r="C77" s="75"/>
      <c r="D77" s="75"/>
      <c r="E77" s="75">
        <f aca="true" t="shared" si="21" ref="E77:K77">E73+E76</f>
        <v>193624875.9668</v>
      </c>
      <c r="F77" s="75">
        <f t="shared" si="21"/>
        <v>6814770</v>
      </c>
      <c r="G77" s="75">
        <f t="shared" si="21"/>
        <v>20188065</v>
      </c>
      <c r="H77" s="75">
        <f t="shared" si="21"/>
        <v>220627710.9668</v>
      </c>
      <c r="I77" s="76">
        <f t="shared" si="21"/>
        <v>213667563.9668</v>
      </c>
      <c r="J77" s="76">
        <f t="shared" si="21"/>
        <v>146450722</v>
      </c>
      <c r="K77" s="151">
        <f t="shared" si="21"/>
        <v>67216841.9668</v>
      </c>
      <c r="L77" s="127"/>
      <c r="M77" s="127"/>
    </row>
    <row r="78" spans="1:13" ht="12" customHeight="1">
      <c r="A78" s="47"/>
      <c r="B78" s="47"/>
      <c r="C78" s="47"/>
      <c r="D78" s="48"/>
      <c r="E78" s="48"/>
      <c r="F78" s="48"/>
      <c r="G78" s="48"/>
      <c r="H78" s="48"/>
      <c r="I78" s="48"/>
      <c r="J78" s="7"/>
      <c r="K78" s="124"/>
      <c r="L78" s="124"/>
      <c r="M78" s="124"/>
    </row>
    <row r="79" spans="1:13" ht="12" customHeight="1">
      <c r="A79" s="128"/>
      <c r="B79" s="128"/>
      <c r="C79" s="128"/>
      <c r="D79" s="129"/>
      <c r="E79" s="129"/>
      <c r="F79" s="129"/>
      <c r="G79" s="129"/>
      <c r="H79" s="129"/>
      <c r="I79" s="129"/>
      <c r="J79" s="7"/>
      <c r="K79" s="124"/>
      <c r="L79" s="124"/>
      <c r="M79" s="124"/>
    </row>
    <row r="80" spans="1:13" ht="12" customHeight="1">
      <c r="A80" s="128"/>
      <c r="B80" s="128"/>
      <c r="C80" s="128"/>
      <c r="D80" s="129"/>
      <c r="E80" s="129"/>
      <c r="F80" s="129"/>
      <c r="G80" s="129"/>
      <c r="H80" s="129"/>
      <c r="I80" s="129"/>
      <c r="J80" s="7"/>
      <c r="K80" s="124"/>
      <c r="L80" s="124"/>
      <c r="M80" s="124"/>
    </row>
    <row r="81" spans="1:13" ht="12" customHeight="1">
      <c r="A81" s="128"/>
      <c r="B81" s="128"/>
      <c r="C81" s="128"/>
      <c r="D81" s="128"/>
      <c r="E81" s="128"/>
      <c r="F81" s="128"/>
      <c r="G81" s="128"/>
      <c r="H81" s="128"/>
      <c r="I81" s="128"/>
      <c r="J81" s="7"/>
      <c r="K81" s="7"/>
      <c r="L81" s="124"/>
      <c r="M81" s="124"/>
    </row>
    <row r="82" spans="1:13" ht="12" customHeight="1">
      <c r="A82" s="128"/>
      <c r="B82" s="128"/>
      <c r="C82" s="128"/>
      <c r="D82" s="128"/>
      <c r="E82" s="128"/>
      <c r="F82" s="128"/>
      <c r="G82" s="128"/>
      <c r="H82" s="128"/>
      <c r="I82" s="128"/>
      <c r="J82" s="7"/>
      <c r="K82" s="124"/>
      <c r="L82" s="124"/>
      <c r="M82" s="124"/>
    </row>
    <row r="83" spans="1:13" ht="12" customHeight="1">
      <c r="A83" s="128"/>
      <c r="B83" s="128"/>
      <c r="C83" s="128"/>
      <c r="D83" s="128"/>
      <c r="E83" s="128"/>
      <c r="F83" s="128"/>
      <c r="G83" s="128"/>
      <c r="H83" s="128"/>
      <c r="I83" s="128"/>
      <c r="J83" s="7"/>
      <c r="K83" s="124"/>
      <c r="L83" s="124"/>
      <c r="M83" s="124"/>
    </row>
    <row r="84" spans="1:13" ht="12" customHeight="1">
      <c r="A84" s="128"/>
      <c r="B84" s="128"/>
      <c r="C84" s="128"/>
      <c r="D84" s="128"/>
      <c r="E84" s="128"/>
      <c r="F84" s="128"/>
      <c r="G84" s="128"/>
      <c r="H84" s="128"/>
      <c r="I84" s="128"/>
      <c r="J84" s="7"/>
      <c r="K84" s="124"/>
      <c r="L84" s="124"/>
      <c r="M84" s="124"/>
    </row>
    <row r="85" spans="1:9" ht="12" customHeight="1">
      <c r="A85" s="9"/>
      <c r="B85" s="9"/>
      <c r="C85" s="9"/>
      <c r="D85" s="9"/>
      <c r="E85" s="9"/>
      <c r="F85" s="9"/>
      <c r="G85" s="9"/>
      <c r="H85" s="9"/>
      <c r="I85" s="9"/>
    </row>
    <row r="86" spans="1:9" ht="12" customHeight="1">
      <c r="A86" s="9"/>
      <c r="B86" s="9"/>
      <c r="C86" s="9"/>
      <c r="D86" s="9"/>
      <c r="E86" s="9"/>
      <c r="F86" s="9"/>
      <c r="G86" s="9"/>
      <c r="H86" s="9"/>
      <c r="I86" s="9"/>
    </row>
    <row r="87" spans="1:9" ht="12" customHeight="1">
      <c r="A87" s="9"/>
      <c r="B87" s="9"/>
      <c r="C87" s="9"/>
      <c r="D87" s="9"/>
      <c r="E87" s="9"/>
      <c r="F87" s="9"/>
      <c r="G87" s="9"/>
      <c r="H87" s="9"/>
      <c r="I87" s="9"/>
    </row>
    <row r="88" spans="1:9" ht="12" customHeight="1">
      <c r="A88" s="9"/>
      <c r="B88" s="9"/>
      <c r="C88" s="9"/>
      <c r="D88" s="9"/>
      <c r="E88" s="9"/>
      <c r="F88" s="9"/>
      <c r="G88" s="9"/>
      <c r="H88" s="9"/>
      <c r="I88" s="9"/>
    </row>
    <row r="89" spans="1:9" ht="12" customHeight="1">
      <c r="A89" s="9"/>
      <c r="B89" s="9"/>
      <c r="C89" s="9"/>
      <c r="D89" s="9"/>
      <c r="E89" s="9"/>
      <c r="F89" s="9"/>
      <c r="G89" s="9"/>
      <c r="H89" s="9"/>
      <c r="I89" s="9"/>
    </row>
    <row r="90" spans="1:9" ht="12" customHeight="1">
      <c r="A90" s="9"/>
      <c r="B90" s="9"/>
      <c r="C90" s="9"/>
      <c r="D90" s="9"/>
      <c r="E90" s="9"/>
      <c r="F90" s="9"/>
      <c r="G90" s="9"/>
      <c r="H90" s="9"/>
      <c r="I90" s="9"/>
    </row>
    <row r="91" spans="1:9" ht="12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12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12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12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12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12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12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12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12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12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75">
      <c r="A111" s="9"/>
      <c r="B111" s="9"/>
      <c r="C111" s="9"/>
      <c r="D111" s="9"/>
      <c r="E111" s="9"/>
      <c r="F111" s="9"/>
      <c r="G111" s="9"/>
      <c r="H111" s="9"/>
      <c r="I111" s="9"/>
    </row>
  </sheetData>
  <mergeCells count="2">
    <mergeCell ref="J2:K2"/>
    <mergeCell ref="A1:K1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2006-03-16T14:38:24Z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