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620" activeTab="0"/>
  </bookViews>
  <sheets>
    <sheet name="testületire 2011 02 14" sheetId="1" r:id="rId1"/>
  </sheets>
  <externalReferences>
    <externalReference r:id="rId4"/>
  </externalReferences>
  <definedNames>
    <definedName name="_xlnm.Print_Area" localSheetId="0">'testületire 2011 02 14'!$A$1:$N$52</definedName>
  </definedNames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G29" authorId="0">
      <text>
        <r>
          <rPr>
            <b/>
            <sz val="8"/>
            <rFont val="Tahoma"/>
            <family val="2"/>
          </rPr>
          <t>xy:</t>
        </r>
        <r>
          <rPr>
            <sz val="8"/>
            <rFont val="Tahoma"/>
            <family val="2"/>
          </rPr>
          <t xml:space="preserve">
ÁTLAGTÁMOGATÁS</t>
        </r>
      </text>
    </comment>
  </commentList>
</comments>
</file>

<file path=xl/sharedStrings.xml><?xml version="1.0" encoding="utf-8"?>
<sst xmlns="http://schemas.openxmlformats.org/spreadsheetml/2006/main" count="78" uniqueCount="64">
  <si>
    <t>%</t>
  </si>
  <si>
    <t>max.</t>
  </si>
  <si>
    <t>előkészítés</t>
  </si>
  <si>
    <t>10millió</t>
  </si>
  <si>
    <t>önk</t>
  </si>
  <si>
    <t>Általános iskola</t>
  </si>
  <si>
    <t>közszféra funkció</t>
  </si>
  <si>
    <t>Buszpályaudvar</t>
  </si>
  <si>
    <t>városi funkció</t>
  </si>
  <si>
    <t>Kossuth utca</t>
  </si>
  <si>
    <t>Zrínyi utca</t>
  </si>
  <si>
    <t>telek</t>
  </si>
  <si>
    <t>Piactér</t>
  </si>
  <si>
    <t>gazdasági funkció</t>
  </si>
  <si>
    <t>váll</t>
  </si>
  <si>
    <t>egyéb ktg</t>
  </si>
  <si>
    <t>projekt menedzsment</t>
  </si>
  <si>
    <t>műszaki ellenőr</t>
  </si>
  <si>
    <t>könyvvizsgálat</t>
  </si>
  <si>
    <t>közbeszerzés</t>
  </si>
  <si>
    <t>kbt. piactérre</t>
  </si>
  <si>
    <t>építész, egyéb műszaki szakértés</t>
  </si>
  <si>
    <t>jogiszolgáltatás</t>
  </si>
  <si>
    <t>nyilvánosság</t>
  </si>
  <si>
    <t>TARTALÉK</t>
  </si>
  <si>
    <t>8millió</t>
  </si>
  <si>
    <t>összesen</t>
  </si>
  <si>
    <t>felosztható</t>
  </si>
  <si>
    <t>NEM felosztható</t>
  </si>
  <si>
    <t>építés</t>
  </si>
  <si>
    <t>saját forrás:</t>
  </si>
  <si>
    <t>támogatás</t>
  </si>
  <si>
    <t>lomen</t>
  </si>
  <si>
    <t>összes tervezett ktg</t>
  </si>
  <si>
    <t>paletta</t>
  </si>
  <si>
    <t>saját forrás</t>
  </si>
  <si>
    <t>vállalkozó nettó</t>
  </si>
  <si>
    <t>parkoló nettó</t>
  </si>
  <si>
    <t>Előkészítés</t>
  </si>
  <si>
    <t>ATT (akcióterületi terv)</t>
  </si>
  <si>
    <t>Megvalósítás</t>
  </si>
  <si>
    <t>Teljes projekt ktg %-a</t>
  </si>
  <si>
    <t>Tervezett tevékenység</t>
  </si>
  <si>
    <t>Nettó költség
Ft</t>
  </si>
  <si>
    <t>Bruttó/elszámolható
Ft</t>
  </si>
  <si>
    <t>Egyéb felosztott költségek
Ft</t>
  </si>
  <si>
    <t>Összes elszámolható költség
Ft</t>
  </si>
  <si>
    <t>Igényelhető támogatás
%</t>
  </si>
  <si>
    <t>Igényelhető támogatás
Ft</t>
  </si>
  <si>
    <t>FO</t>
  </si>
  <si>
    <t>felosztva</t>
  </si>
  <si>
    <t>összes</t>
  </si>
  <si>
    <t>összes egyéb költség</t>
  </si>
  <si>
    <t>összes nem megvalósítás</t>
  </si>
  <si>
    <t>soft</t>
  </si>
  <si>
    <t>kbt</t>
  </si>
  <si>
    <t>tartalék</t>
  </si>
  <si>
    <t>Források</t>
  </si>
  <si>
    <t>Önkormányzat</t>
  </si>
  <si>
    <t>Lomen</t>
  </si>
  <si>
    <t>Paletta</t>
  </si>
  <si>
    <t>el nem számolható rész</t>
  </si>
  <si>
    <t>Egyéb ktg</t>
  </si>
  <si>
    <t>Soft elemek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</si>
</sst>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4" fillId="24" borderId="0" xfId="55" applyFont="1" applyFill="1" applyAlignment="1">
      <alignment horizontal="center" vertical="center" wrapText="1"/>
      <protection/>
    </xf>
    <xf numFmtId="3" fontId="22" fillId="0" borderId="0" xfId="55" applyNumberFormat="1" applyFont="1">
      <alignment/>
      <protection/>
    </xf>
    <xf numFmtId="10" fontId="22" fillId="0" borderId="0" xfId="55" applyNumberFormat="1" applyFont="1">
      <alignment/>
      <protection/>
    </xf>
    <xf numFmtId="9" fontId="24" fillId="24" borderId="0" xfId="55" applyNumberFormat="1" applyFont="1" applyFill="1">
      <alignment/>
      <protection/>
    </xf>
    <xf numFmtId="0" fontId="24" fillId="24" borderId="0" xfId="55" applyFont="1" applyFill="1">
      <alignment/>
      <protection/>
    </xf>
    <xf numFmtId="0" fontId="22" fillId="25" borderId="0" xfId="55" applyFont="1" applyFill="1">
      <alignment/>
      <protection/>
    </xf>
    <xf numFmtId="3" fontId="22" fillId="25" borderId="0" xfId="55" applyNumberFormat="1" applyFont="1" applyFill="1">
      <alignment/>
      <protection/>
    </xf>
    <xf numFmtId="0" fontId="23" fillId="11" borderId="10" xfId="55" applyFont="1" applyFill="1" applyBorder="1">
      <alignment/>
      <protection/>
    </xf>
    <xf numFmtId="3" fontId="23" fillId="11" borderId="11" xfId="55" applyNumberFormat="1" applyFont="1" applyFill="1" applyBorder="1">
      <alignment/>
      <protection/>
    </xf>
    <xf numFmtId="10" fontId="22" fillId="11" borderId="12" xfId="55" applyNumberFormat="1" applyFont="1" applyFill="1" applyBorder="1">
      <alignment/>
      <protection/>
    </xf>
    <xf numFmtId="0" fontId="23" fillId="23" borderId="13" xfId="55" applyFont="1" applyFill="1" applyBorder="1">
      <alignment/>
      <protection/>
    </xf>
    <xf numFmtId="3" fontId="22" fillId="23" borderId="14" xfId="55" applyNumberFormat="1" applyFont="1" applyFill="1" applyBorder="1">
      <alignment/>
      <protection/>
    </xf>
    <xf numFmtId="10" fontId="22" fillId="23" borderId="15" xfId="55" applyNumberFormat="1" applyFont="1" applyFill="1" applyBorder="1">
      <alignment/>
      <protection/>
    </xf>
    <xf numFmtId="0" fontId="23" fillId="23" borderId="16" xfId="55" applyFont="1" applyFill="1" applyBorder="1">
      <alignment/>
      <protection/>
    </xf>
    <xf numFmtId="3" fontId="23" fillId="23" borderId="0" xfId="55" applyNumberFormat="1" applyFont="1" applyFill="1" applyBorder="1">
      <alignment/>
      <protection/>
    </xf>
    <xf numFmtId="10" fontId="22" fillId="23" borderId="17" xfId="55" applyNumberFormat="1" applyFont="1" applyFill="1" applyBorder="1">
      <alignment/>
      <protection/>
    </xf>
    <xf numFmtId="0" fontId="23" fillId="4" borderId="13" xfId="55" applyFont="1" applyFill="1" applyBorder="1">
      <alignment/>
      <protection/>
    </xf>
    <xf numFmtId="3" fontId="23" fillId="4" borderId="14" xfId="55" applyNumberFormat="1" applyFont="1" applyFill="1" applyBorder="1">
      <alignment/>
      <protection/>
    </xf>
    <xf numFmtId="10" fontId="22" fillId="4" borderId="15" xfId="55" applyNumberFormat="1" applyFont="1" applyFill="1" applyBorder="1">
      <alignment/>
      <protection/>
    </xf>
    <xf numFmtId="0" fontId="22" fillId="4" borderId="16" xfId="55" applyFont="1" applyFill="1" applyBorder="1">
      <alignment/>
      <protection/>
    </xf>
    <xf numFmtId="0" fontId="22" fillId="4" borderId="0" xfId="55" applyFont="1" applyFill="1" applyBorder="1">
      <alignment/>
      <protection/>
    </xf>
    <xf numFmtId="0" fontId="22" fillId="4" borderId="17" xfId="55" applyFont="1" applyFill="1" applyBorder="1">
      <alignment/>
      <protection/>
    </xf>
    <xf numFmtId="0" fontId="22" fillId="4" borderId="18" xfId="55" applyFont="1" applyFill="1" applyBorder="1">
      <alignment/>
      <protection/>
    </xf>
    <xf numFmtId="0" fontId="22" fillId="4" borderId="19" xfId="55" applyFont="1" applyFill="1" applyBorder="1">
      <alignment/>
      <protection/>
    </xf>
    <xf numFmtId="0" fontId="22" fillId="4" borderId="20" xfId="55" applyFont="1" applyFill="1" applyBorder="1">
      <alignment/>
      <protection/>
    </xf>
    <xf numFmtId="0" fontId="22" fillId="0" borderId="0" xfId="55" applyFont="1" applyFill="1">
      <alignment/>
      <protection/>
    </xf>
    <xf numFmtId="3" fontId="22" fillId="0" borderId="0" xfId="55" applyNumberFormat="1" applyFont="1" applyFill="1">
      <alignment/>
      <protection/>
    </xf>
    <xf numFmtId="0" fontId="22" fillId="8" borderId="0" xfId="55" applyFont="1" applyFill="1">
      <alignment/>
      <protection/>
    </xf>
    <xf numFmtId="0" fontId="22" fillId="9" borderId="0" xfId="55" applyFont="1" applyFill="1">
      <alignment/>
      <protection/>
    </xf>
    <xf numFmtId="3" fontId="9" fillId="9" borderId="0" xfId="55" applyNumberFormat="1" applyFont="1" applyFill="1">
      <alignment/>
      <protection/>
    </xf>
    <xf numFmtId="10" fontId="24" fillId="24" borderId="0" xfId="55" applyNumberFormat="1" applyFont="1" applyFill="1">
      <alignment/>
      <protection/>
    </xf>
    <xf numFmtId="3" fontId="22" fillId="8" borderId="0" xfId="55" applyNumberFormat="1" applyFont="1" applyFill="1">
      <alignment/>
      <protection/>
    </xf>
    <xf numFmtId="0" fontId="22" fillId="26" borderId="0" xfId="55" applyFont="1" applyFill="1">
      <alignment/>
      <protection/>
    </xf>
    <xf numFmtId="0" fontId="9" fillId="9" borderId="0" xfId="55" applyFont="1" applyFill="1">
      <alignment/>
      <protection/>
    </xf>
    <xf numFmtId="164" fontId="22" fillId="9" borderId="0" xfId="40" applyNumberFormat="1" applyFont="1" applyFill="1" applyAlignment="1">
      <alignment/>
    </xf>
    <xf numFmtId="3" fontId="22" fillId="26" borderId="0" xfId="55" applyNumberFormat="1" applyFont="1" applyFill="1">
      <alignment/>
      <protection/>
    </xf>
    <xf numFmtId="0" fontId="22" fillId="0" borderId="21" xfId="55" applyFont="1" applyBorder="1">
      <alignment/>
      <protection/>
    </xf>
    <xf numFmtId="0" fontId="23" fillId="0" borderId="22" xfId="55" applyFont="1" applyBorder="1" applyAlignment="1">
      <alignment horizontal="center" vertical="center" wrapText="1"/>
      <protection/>
    </xf>
    <xf numFmtId="0" fontId="21" fillId="0" borderId="23" xfId="55" applyFont="1" applyBorder="1" applyAlignment="1">
      <alignment horizontal="center" vertical="center" wrapText="1"/>
      <protection/>
    </xf>
    <xf numFmtId="0" fontId="22" fillId="0" borderId="24" xfId="55" applyFont="1" applyBorder="1">
      <alignment/>
      <protection/>
    </xf>
    <xf numFmtId="0" fontId="23" fillId="0" borderId="25" xfId="55" applyFont="1" applyBorder="1">
      <alignment/>
      <protection/>
    </xf>
    <xf numFmtId="3" fontId="22" fillId="0" borderId="25" xfId="55" applyNumberFormat="1" applyFont="1" applyBorder="1">
      <alignment/>
      <protection/>
    </xf>
    <xf numFmtId="10" fontId="21" fillId="0" borderId="26" xfId="55" applyNumberFormat="1" applyFont="1" applyBorder="1">
      <alignment/>
      <protection/>
    </xf>
    <xf numFmtId="0" fontId="22" fillId="0" borderId="25" xfId="55" applyFont="1" applyBorder="1">
      <alignment/>
      <protection/>
    </xf>
    <xf numFmtId="0" fontId="22" fillId="11" borderId="24" xfId="55" applyFont="1" applyFill="1" applyBorder="1">
      <alignment/>
      <protection/>
    </xf>
    <xf numFmtId="0" fontId="22" fillId="11" borderId="25" xfId="55" applyFont="1" applyFill="1" applyBorder="1">
      <alignment/>
      <protection/>
    </xf>
    <xf numFmtId="3" fontId="22" fillId="11" borderId="25" xfId="55" applyNumberFormat="1" applyFont="1" applyFill="1" applyBorder="1">
      <alignment/>
      <protection/>
    </xf>
    <xf numFmtId="10" fontId="22" fillId="11" borderId="25" xfId="55" applyNumberFormat="1" applyFont="1" applyFill="1" applyBorder="1">
      <alignment/>
      <protection/>
    </xf>
    <xf numFmtId="10" fontId="21" fillId="11" borderId="26" xfId="55" applyNumberFormat="1" applyFont="1" applyFill="1" applyBorder="1">
      <alignment/>
      <protection/>
    </xf>
    <xf numFmtId="0" fontId="22" fillId="23" borderId="24" xfId="55" applyFont="1" applyFill="1" applyBorder="1">
      <alignment/>
      <protection/>
    </xf>
    <xf numFmtId="0" fontId="22" fillId="23" borderId="25" xfId="55" applyFont="1" applyFill="1" applyBorder="1">
      <alignment/>
      <protection/>
    </xf>
    <xf numFmtId="3" fontId="22" fillId="23" borderId="25" xfId="55" applyNumberFormat="1" applyFont="1" applyFill="1" applyBorder="1">
      <alignment/>
      <protection/>
    </xf>
    <xf numFmtId="10" fontId="22" fillId="23" borderId="25" xfId="55" applyNumberFormat="1" applyFont="1" applyFill="1" applyBorder="1">
      <alignment/>
      <protection/>
    </xf>
    <xf numFmtId="10" fontId="21" fillId="23" borderId="26" xfId="55" applyNumberFormat="1" applyFont="1" applyFill="1" applyBorder="1">
      <alignment/>
      <protection/>
    </xf>
    <xf numFmtId="0" fontId="22" fillId="4" borderId="24" xfId="55" applyFont="1" applyFill="1" applyBorder="1">
      <alignment/>
      <protection/>
    </xf>
    <xf numFmtId="0" fontId="22" fillId="4" borderId="25" xfId="55" applyFont="1" applyFill="1" applyBorder="1">
      <alignment/>
      <protection/>
    </xf>
    <xf numFmtId="3" fontId="22" fillId="4" borderId="25" xfId="55" applyNumberFormat="1" applyFont="1" applyFill="1" applyBorder="1">
      <alignment/>
      <protection/>
    </xf>
    <xf numFmtId="10" fontId="22" fillId="4" borderId="25" xfId="55" applyNumberFormat="1" applyFont="1" applyFill="1" applyBorder="1">
      <alignment/>
      <protection/>
    </xf>
    <xf numFmtId="10" fontId="21" fillId="4" borderId="26" xfId="55" applyNumberFormat="1" applyFont="1" applyFill="1" applyBorder="1">
      <alignment/>
      <protection/>
    </xf>
    <xf numFmtId="0" fontId="22" fillId="0" borderId="25" xfId="55" applyFont="1" applyFill="1" applyBorder="1">
      <alignment/>
      <protection/>
    </xf>
    <xf numFmtId="3" fontId="22" fillId="0" borderId="25" xfId="55" applyNumberFormat="1" applyFont="1" applyFill="1" applyBorder="1">
      <alignment/>
      <protection/>
    </xf>
    <xf numFmtId="0" fontId="22" fillId="9" borderId="25" xfId="55" applyFont="1" applyFill="1" applyBorder="1">
      <alignment/>
      <protection/>
    </xf>
    <xf numFmtId="3" fontId="22" fillId="9" borderId="25" xfId="55" applyNumberFormat="1" applyFont="1" applyFill="1" applyBorder="1">
      <alignment/>
      <protection/>
    </xf>
    <xf numFmtId="3" fontId="9" fillId="9" borderId="25" xfId="55" applyNumberFormat="1" applyFont="1" applyFill="1" applyBorder="1">
      <alignment/>
      <protection/>
    </xf>
    <xf numFmtId="0" fontId="23" fillId="0" borderId="27" xfId="55" applyFont="1" applyBorder="1">
      <alignment/>
      <protection/>
    </xf>
    <xf numFmtId="0" fontId="23" fillId="0" borderId="28" xfId="55" applyFont="1" applyBorder="1">
      <alignment/>
      <protection/>
    </xf>
    <xf numFmtId="3" fontId="23" fillId="0" borderId="28" xfId="55" applyNumberFormat="1" applyFont="1" applyBorder="1">
      <alignment/>
      <protection/>
    </xf>
    <xf numFmtId="10" fontId="24" fillId="25" borderId="28" xfId="55" applyNumberFormat="1" applyFont="1" applyFill="1" applyBorder="1">
      <alignment/>
      <protection/>
    </xf>
    <xf numFmtId="10" fontId="21" fillId="0" borderId="29" xfId="55" applyNumberFormat="1" applyFont="1" applyBorder="1">
      <alignment/>
      <protection/>
    </xf>
    <xf numFmtId="0" fontId="24" fillId="0" borderId="18" xfId="55" applyFont="1" applyBorder="1">
      <alignment/>
      <protection/>
    </xf>
    <xf numFmtId="3" fontId="22" fillId="0" borderId="19" xfId="55" applyNumberFormat="1" applyFont="1" applyBorder="1">
      <alignment/>
      <protection/>
    </xf>
    <xf numFmtId="10" fontId="22" fillId="0" borderId="20" xfId="55" applyNumberFormat="1" applyFont="1" applyBorder="1">
      <alignment/>
      <protection/>
    </xf>
    <xf numFmtId="0" fontId="22" fillId="24" borderId="24" xfId="55" applyFont="1" applyFill="1" applyBorder="1">
      <alignment/>
      <protection/>
    </xf>
    <xf numFmtId="0" fontId="23" fillId="24" borderId="25" xfId="55" applyFont="1" applyFill="1" applyBorder="1">
      <alignment/>
      <protection/>
    </xf>
    <xf numFmtId="3" fontId="22" fillId="24" borderId="25" xfId="55" applyNumberFormat="1" applyFont="1" applyFill="1" applyBorder="1">
      <alignment/>
      <protection/>
    </xf>
    <xf numFmtId="10" fontId="21" fillId="24" borderId="26" xfId="55" applyNumberFormat="1" applyFont="1" applyFill="1" applyBorder="1">
      <alignment/>
      <protection/>
    </xf>
    <xf numFmtId="0" fontId="22" fillId="24" borderId="25" xfId="55" applyFont="1" applyFill="1" applyBorder="1">
      <alignment/>
      <protection/>
    </xf>
    <xf numFmtId="10" fontId="22" fillId="24" borderId="25" xfId="55" applyNumberFormat="1" applyFont="1" applyFill="1" applyBorder="1">
      <alignment/>
      <protection/>
    </xf>
    <xf numFmtId="0" fontId="22" fillId="0" borderId="24" xfId="55" applyFont="1" applyFill="1" applyBorder="1">
      <alignment/>
      <protection/>
    </xf>
    <xf numFmtId="0" fontId="23" fillId="0" borderId="25" xfId="55" applyFont="1" applyFill="1" applyBorder="1">
      <alignment/>
      <protection/>
    </xf>
    <xf numFmtId="10" fontId="21" fillId="0" borderId="26" xfId="55" applyNumberFormat="1" applyFont="1" applyFill="1" applyBorder="1">
      <alignment/>
      <protection/>
    </xf>
    <xf numFmtId="0" fontId="23" fillId="0" borderId="24" xfId="55" applyFont="1" applyFill="1" applyBorder="1">
      <alignment/>
      <protection/>
    </xf>
    <xf numFmtId="3" fontId="23" fillId="0" borderId="25" xfId="55" applyNumberFormat="1" applyFont="1" applyFill="1" applyBorder="1">
      <alignment/>
      <protection/>
    </xf>
    <xf numFmtId="10" fontId="23" fillId="0" borderId="25" xfId="55" applyNumberFormat="1" applyFont="1" applyFill="1" applyBorder="1">
      <alignment/>
      <protection/>
    </xf>
    <xf numFmtId="10" fontId="25" fillId="0" borderId="26" xfId="55" applyNumberFormat="1" applyFont="1" applyFill="1" applyBorder="1">
      <alignment/>
      <protection/>
    </xf>
    <xf numFmtId="10" fontId="22" fillId="0" borderId="25" xfId="55" applyNumberFormat="1" applyFont="1" applyFill="1" applyBorder="1">
      <alignment/>
      <protection/>
    </xf>
    <xf numFmtId="0" fontId="24" fillId="0" borderId="0" xfId="55" applyFont="1" applyFill="1">
      <alignment/>
      <protection/>
    </xf>
    <xf numFmtId="0" fontId="22" fillId="24" borderId="13" xfId="55" applyFont="1" applyFill="1" applyBorder="1">
      <alignment/>
      <protection/>
    </xf>
    <xf numFmtId="3" fontId="22" fillId="24" borderId="14" xfId="55" applyNumberFormat="1" applyFont="1" applyFill="1" applyBorder="1">
      <alignment/>
      <protection/>
    </xf>
    <xf numFmtId="10" fontId="22" fillId="24" borderId="15" xfId="55" applyNumberFormat="1" applyFont="1" applyFill="1" applyBorder="1">
      <alignment/>
      <protection/>
    </xf>
    <xf numFmtId="0" fontId="22" fillId="0" borderId="30" xfId="55" applyFont="1" applyFill="1" applyBorder="1">
      <alignment/>
      <protection/>
    </xf>
    <xf numFmtId="3" fontId="22" fillId="0" borderId="31" xfId="55" applyNumberFormat="1" applyFont="1" applyFill="1" applyBorder="1">
      <alignment/>
      <protection/>
    </xf>
    <xf numFmtId="10" fontId="22" fillId="0" borderId="32" xfId="55" applyNumberFormat="1" applyFont="1" applyFill="1" applyBorder="1">
      <alignment/>
      <protection/>
    </xf>
    <xf numFmtId="0" fontId="22" fillId="2" borderId="0" xfId="55" applyFont="1" applyFill="1">
      <alignment/>
      <protection/>
    </xf>
    <xf numFmtId="3" fontId="22" fillId="2" borderId="0" xfId="55" applyNumberFormat="1" applyFont="1" applyFill="1">
      <alignment/>
      <protection/>
    </xf>
    <xf numFmtId="0" fontId="21" fillId="2" borderId="0" xfId="55" applyFont="1" applyFill="1">
      <alignment/>
      <protection/>
    </xf>
    <xf numFmtId="0" fontId="23" fillId="2" borderId="33" xfId="55" applyFont="1" applyFill="1" applyBorder="1">
      <alignment/>
      <protection/>
    </xf>
    <xf numFmtId="0" fontId="22" fillId="2" borderId="34" xfId="55" applyFont="1" applyFill="1" applyBorder="1">
      <alignment/>
      <protection/>
    </xf>
    <xf numFmtId="0" fontId="23" fillId="2" borderId="25" xfId="55" applyFont="1" applyFill="1" applyBorder="1">
      <alignment/>
      <protection/>
    </xf>
    <xf numFmtId="0" fontId="22" fillId="2" borderId="35" xfId="55" applyFont="1" applyFill="1" applyBorder="1">
      <alignment/>
      <protection/>
    </xf>
    <xf numFmtId="3" fontId="23" fillId="2" borderId="36" xfId="55" applyNumberFormat="1" applyFont="1" applyFill="1" applyBorder="1">
      <alignment/>
      <protection/>
    </xf>
    <xf numFmtId="0" fontId="22" fillId="2" borderId="25" xfId="55" applyFont="1" applyFill="1" applyBorder="1">
      <alignment/>
      <protection/>
    </xf>
    <xf numFmtId="0" fontId="23" fillId="2" borderId="37" xfId="55" applyFont="1" applyFill="1" applyBorder="1">
      <alignment/>
      <protection/>
    </xf>
    <xf numFmtId="0" fontId="22" fillId="2" borderId="38" xfId="55" applyFont="1" applyFill="1" applyBorder="1">
      <alignment/>
      <protection/>
    </xf>
    <xf numFmtId="0" fontId="22" fillId="2" borderId="0" xfId="55" applyFont="1" applyFill="1" applyBorder="1">
      <alignment/>
      <protection/>
    </xf>
    <xf numFmtId="3" fontId="22" fillId="2" borderId="39" xfId="55" applyNumberFormat="1" applyFont="1" applyFill="1" applyBorder="1">
      <alignment/>
      <protection/>
    </xf>
    <xf numFmtId="0" fontId="23" fillId="2" borderId="40" xfId="55" applyFont="1" applyFill="1" applyBorder="1">
      <alignment/>
      <protection/>
    </xf>
    <xf numFmtId="0" fontId="22" fillId="2" borderId="41" xfId="55" applyFont="1" applyFill="1" applyBorder="1">
      <alignment/>
      <protection/>
    </xf>
    <xf numFmtId="0" fontId="22" fillId="2" borderId="42" xfId="55" applyFont="1" applyFill="1" applyBorder="1">
      <alignment/>
      <protection/>
    </xf>
    <xf numFmtId="3" fontId="22" fillId="2" borderId="43" xfId="55" applyNumberFormat="1" applyFont="1" applyFill="1" applyBorder="1">
      <alignment/>
      <protection/>
    </xf>
    <xf numFmtId="0" fontId="23" fillId="2" borderId="44" xfId="55" applyFont="1" applyFill="1" applyBorder="1">
      <alignment/>
      <protection/>
    </xf>
    <xf numFmtId="3" fontId="23" fillId="2" borderId="44" xfId="55" applyNumberFormat="1" applyFont="1" applyFill="1" applyBorder="1">
      <alignment/>
      <protection/>
    </xf>
    <xf numFmtId="10" fontId="24" fillId="2" borderId="45" xfId="55" applyNumberFormat="1" applyFont="1" applyFill="1" applyBorder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Rétság tervezett ktg kalkuláció 2010 05 2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elli\LOCALS~1\Temp\p&#225;ly&#225;zat\M&#225;solat%20eredetijeR&#233;ts&#233;g%20ktgvet&#233;s%202011%2002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02 03 végleges"/>
      <sheetName val="2011 02 11"/>
      <sheetName val="Munka1"/>
    </sheetNames>
    <sheetDataSet>
      <sheetData sheetId="1">
        <row r="5">
          <cell r="I5">
            <v>35712493.75</v>
          </cell>
        </row>
        <row r="6">
          <cell r="I6">
            <v>173034423</v>
          </cell>
        </row>
        <row r="7">
          <cell r="I7">
            <v>6199463</v>
          </cell>
        </row>
        <row r="8">
          <cell r="I8">
            <v>6821773</v>
          </cell>
        </row>
        <row r="9">
          <cell r="I9">
            <v>48960164</v>
          </cell>
        </row>
        <row r="10">
          <cell r="I10">
            <v>24500000</v>
          </cell>
        </row>
        <row r="17">
          <cell r="I17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146" zoomScaleSheetLayoutView="146" zoomScalePageLayoutView="0" workbookViewId="0" topLeftCell="A1">
      <pane ySplit="1" topLeftCell="BM2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4.7109375" style="2" customWidth="1"/>
    <col min="2" max="2" width="21.8515625" style="2" customWidth="1"/>
    <col min="3" max="3" width="14.00390625" style="2" customWidth="1"/>
    <col min="4" max="4" width="12.7109375" style="2" customWidth="1"/>
    <col min="5" max="5" width="14.140625" style="2" customWidth="1"/>
    <col min="6" max="6" width="12.7109375" style="2" customWidth="1"/>
    <col min="7" max="7" width="12.00390625" style="2" customWidth="1"/>
    <col min="8" max="8" width="12.7109375" style="2" customWidth="1"/>
    <col min="9" max="9" width="11.00390625" style="1" customWidth="1"/>
    <col min="10" max="10" width="10.140625" style="2" hidden="1" customWidth="1"/>
    <col min="11" max="11" width="0" style="2" hidden="1" customWidth="1"/>
    <col min="12" max="12" width="17.7109375" style="2" customWidth="1"/>
    <col min="13" max="13" width="14.421875" style="2" customWidth="1"/>
    <col min="14" max="14" width="10.00390625" style="2" customWidth="1"/>
    <col min="15" max="15" width="10.00390625" style="2" hidden="1" customWidth="1"/>
    <col min="16" max="16384" width="9.140625" style="2" customWidth="1"/>
  </cols>
  <sheetData>
    <row r="1" spans="1:11" ht="75.75" thickTop="1">
      <c r="A1" s="39"/>
      <c r="B1" s="40" t="s">
        <v>42</v>
      </c>
      <c r="C1" s="40" t="s">
        <v>43</v>
      </c>
      <c r="D1" s="40" t="s">
        <v>44</v>
      </c>
      <c r="E1" s="40" t="s">
        <v>45</v>
      </c>
      <c r="F1" s="40" t="s">
        <v>46</v>
      </c>
      <c r="G1" s="40" t="s">
        <v>47</v>
      </c>
      <c r="H1" s="40" t="s">
        <v>48</v>
      </c>
      <c r="I1" s="41" t="s">
        <v>41</v>
      </c>
      <c r="J1" s="3" t="s">
        <v>0</v>
      </c>
      <c r="K1" s="3" t="s">
        <v>1</v>
      </c>
    </row>
    <row r="2" spans="1:11" ht="15">
      <c r="A2" s="75"/>
      <c r="B2" s="76" t="s">
        <v>38</v>
      </c>
      <c r="C2" s="77"/>
      <c r="D2" s="77"/>
      <c r="E2" s="77"/>
      <c r="F2" s="77"/>
      <c r="G2" s="77"/>
      <c r="H2" s="77"/>
      <c r="I2" s="78">
        <f aca="true" t="shared" si="0" ref="I2:I16">+D2/$D$29</f>
        <v>0</v>
      </c>
      <c r="J2" s="6">
        <v>0.08</v>
      </c>
      <c r="K2" s="7" t="s">
        <v>3</v>
      </c>
    </row>
    <row r="3" spans="1:11" ht="15">
      <c r="A3" s="75"/>
      <c r="B3" s="79" t="s">
        <v>39</v>
      </c>
      <c r="C3" s="77">
        <v>5900000</v>
      </c>
      <c r="D3" s="77">
        <f>+C3*1.25</f>
        <v>7375000</v>
      </c>
      <c r="E3" s="77"/>
      <c r="F3" s="77">
        <f>+D3</f>
        <v>7375000</v>
      </c>
      <c r="G3" s="80">
        <v>0.85</v>
      </c>
      <c r="H3" s="77">
        <f>+F3*G3</f>
        <v>6268750</v>
      </c>
      <c r="I3" s="78">
        <f t="shared" si="0"/>
        <v>0.02006896196306223</v>
      </c>
      <c r="J3" s="6"/>
      <c r="K3" s="7"/>
    </row>
    <row r="4" spans="1:11" ht="15">
      <c r="A4" s="42"/>
      <c r="B4" s="46"/>
      <c r="C4" s="44"/>
      <c r="D4" s="44"/>
      <c r="E4" s="44"/>
      <c r="F4" s="44"/>
      <c r="G4" s="44"/>
      <c r="H4" s="44"/>
      <c r="I4" s="45">
        <f t="shared" si="0"/>
        <v>0</v>
      </c>
      <c r="J4" s="6"/>
      <c r="K4" s="7"/>
    </row>
    <row r="5" spans="1:11" ht="15.75" thickBot="1">
      <c r="A5" s="81"/>
      <c r="B5" s="82" t="s">
        <v>40</v>
      </c>
      <c r="C5" s="63"/>
      <c r="D5" s="63"/>
      <c r="E5" s="63"/>
      <c r="F5" s="63"/>
      <c r="G5" s="63"/>
      <c r="H5" s="63"/>
      <c r="I5" s="83">
        <f t="shared" si="0"/>
        <v>0</v>
      </c>
      <c r="J5" s="7"/>
      <c r="K5" s="7"/>
    </row>
    <row r="6" spans="1:15" ht="16.5" thickBot="1" thickTop="1">
      <c r="A6" s="47" t="s">
        <v>4</v>
      </c>
      <c r="B6" s="48" t="s">
        <v>5</v>
      </c>
      <c r="C6" s="49">
        <v>28569995</v>
      </c>
      <c r="D6" s="49">
        <f>+'[1]2011 02 11'!I5</f>
        <v>35712493.75</v>
      </c>
      <c r="E6" s="49">
        <f>+$D$39*O6</f>
        <v>1246704.3126889907</v>
      </c>
      <c r="F6" s="49">
        <f aca="true" t="shared" si="1" ref="F6:F13">SUM(D6:E6)</f>
        <v>36959198.06268899</v>
      </c>
      <c r="G6" s="50">
        <v>0.85</v>
      </c>
      <c r="H6" s="49">
        <f aca="true" t="shared" si="2" ref="H6:H13">+F6*G6</f>
        <v>31415318.35328564</v>
      </c>
      <c r="I6" s="51">
        <f t="shared" si="0"/>
        <v>0.09718138015930138</v>
      </c>
      <c r="J6" s="7"/>
      <c r="K6" s="7"/>
      <c r="L6" s="10" t="s">
        <v>6</v>
      </c>
      <c r="M6" s="11">
        <f>+F6</f>
        <v>36959198.06268899</v>
      </c>
      <c r="N6" s="12">
        <f>+M6/F29</f>
        <v>0.10057393086174762</v>
      </c>
      <c r="O6" s="2">
        <v>0.0795853375479726</v>
      </c>
    </row>
    <row r="7" spans="1:15" ht="15.75" thickTop="1">
      <c r="A7" s="52" t="s">
        <v>4</v>
      </c>
      <c r="B7" s="53" t="s">
        <v>7</v>
      </c>
      <c r="C7" s="54">
        <v>138427538</v>
      </c>
      <c r="D7" s="54">
        <f>+'[1]2011 02 11'!I6</f>
        <v>173034423</v>
      </c>
      <c r="E7" s="54">
        <f>+$D$39*O7</f>
        <v>7866034.712244864</v>
      </c>
      <c r="F7" s="54">
        <f t="shared" si="1"/>
        <v>180900457.71224487</v>
      </c>
      <c r="G7" s="55">
        <v>0.85</v>
      </c>
      <c r="H7" s="54">
        <f t="shared" si="2"/>
        <v>153765389.05540812</v>
      </c>
      <c r="I7" s="56">
        <f t="shared" si="0"/>
        <v>0.4708638987779553</v>
      </c>
      <c r="J7" s="7"/>
      <c r="K7" s="7"/>
      <c r="L7" s="13" t="s">
        <v>8</v>
      </c>
      <c r="M7" s="14">
        <f>SUM(F7:F10)</f>
        <v>220581146.97789854</v>
      </c>
      <c r="N7" s="15">
        <f>+M7/F29</f>
        <v>0.6002487658939777</v>
      </c>
      <c r="O7" s="2">
        <v>0.5021407412859792</v>
      </c>
    </row>
    <row r="8" spans="1:15" ht="15">
      <c r="A8" s="52" t="s">
        <v>4</v>
      </c>
      <c r="B8" s="53" t="s">
        <v>9</v>
      </c>
      <c r="C8" s="54">
        <v>4959570</v>
      </c>
      <c r="D8" s="54">
        <f>+'[1]2011 02 11'!I7</f>
        <v>6199463</v>
      </c>
      <c r="E8" s="54">
        <f>+$D$39*O8</f>
        <v>551581.7023830239</v>
      </c>
      <c r="F8" s="54">
        <f t="shared" si="1"/>
        <v>6751044.702383024</v>
      </c>
      <c r="G8" s="55">
        <v>0.85</v>
      </c>
      <c r="H8" s="54">
        <f t="shared" si="2"/>
        <v>5738387.99702557</v>
      </c>
      <c r="I8" s="56">
        <f t="shared" si="0"/>
        <v>0.016870072832327006</v>
      </c>
      <c r="J8" s="7"/>
      <c r="K8" s="7"/>
      <c r="L8" s="16"/>
      <c r="M8" s="17"/>
      <c r="N8" s="18"/>
      <c r="O8" s="2">
        <v>0.03521108856578512</v>
      </c>
    </row>
    <row r="9" spans="1:15" ht="15">
      <c r="A9" s="52" t="s">
        <v>4</v>
      </c>
      <c r="B9" s="53" t="s">
        <v>10</v>
      </c>
      <c r="C9" s="54">
        <v>5457418</v>
      </c>
      <c r="D9" s="54">
        <f>+'[1]2011 02 11'!I8</f>
        <v>6821773</v>
      </c>
      <c r="E9" s="54">
        <f>+$D$39*O9</f>
        <v>1607871.5632706727</v>
      </c>
      <c r="F9" s="54">
        <f t="shared" si="1"/>
        <v>8429644.563270673</v>
      </c>
      <c r="G9" s="55">
        <v>0.85</v>
      </c>
      <c r="H9" s="54">
        <f t="shared" si="2"/>
        <v>7165197.878780072</v>
      </c>
      <c r="I9" s="56">
        <f t="shared" si="0"/>
        <v>0.01856351225188406</v>
      </c>
      <c r="J9" s="7"/>
      <c r="K9" s="7"/>
      <c r="L9" s="16"/>
      <c r="M9" s="17"/>
      <c r="N9" s="18"/>
      <c r="O9" s="2">
        <v>0.10264101904057917</v>
      </c>
    </row>
    <row r="10" spans="1:14" ht="15.75" thickBot="1">
      <c r="A10" s="52"/>
      <c r="B10" s="53" t="s">
        <v>11</v>
      </c>
      <c r="C10" s="54"/>
      <c r="D10" s="54">
        <f>+'[1]2011 02 11'!I10</f>
        <v>24500000</v>
      </c>
      <c r="E10" s="54">
        <v>0</v>
      </c>
      <c r="F10" s="54">
        <f t="shared" si="1"/>
        <v>24500000</v>
      </c>
      <c r="G10" s="55">
        <v>0.85</v>
      </c>
      <c r="H10" s="54">
        <f t="shared" si="2"/>
        <v>20825000</v>
      </c>
      <c r="I10" s="56">
        <f t="shared" si="0"/>
        <v>0.0666697719450881</v>
      </c>
      <c r="J10" s="7"/>
      <c r="K10" s="7"/>
      <c r="L10" s="16"/>
      <c r="M10" s="17"/>
      <c r="N10" s="18"/>
    </row>
    <row r="11" spans="1:15" ht="15.75" thickTop="1">
      <c r="A11" s="57" t="s">
        <v>4</v>
      </c>
      <c r="B11" s="58" t="s">
        <v>12</v>
      </c>
      <c r="C11" s="59">
        <v>39168131</v>
      </c>
      <c r="D11" s="59">
        <f>+'[1]2011 02 11'!I9</f>
        <v>48960164</v>
      </c>
      <c r="E11" s="59">
        <f>+$D$39*O11</f>
        <v>2997726.6433859947</v>
      </c>
      <c r="F11" s="59">
        <f t="shared" si="1"/>
        <v>51957890.64338599</v>
      </c>
      <c r="G11" s="60">
        <v>0.5</v>
      </c>
      <c r="H11" s="59">
        <f t="shared" si="2"/>
        <v>25978945.321692996</v>
      </c>
      <c r="I11" s="61">
        <f t="shared" si="0"/>
        <v>0.13323114156220864</v>
      </c>
      <c r="J11" s="7"/>
      <c r="K11" s="7"/>
      <c r="L11" s="19" t="s">
        <v>13</v>
      </c>
      <c r="M11" s="20">
        <f>SUM(F11:F13)</f>
        <v>78948853.90941244</v>
      </c>
      <c r="N11" s="21">
        <f>+M11/F29</f>
        <v>0.21483681981496341</v>
      </c>
      <c r="O11" s="2">
        <v>0.191364611770571</v>
      </c>
    </row>
    <row r="12" spans="1:15" ht="15">
      <c r="A12" s="57" t="s">
        <v>14</v>
      </c>
      <c r="B12" s="58" t="s">
        <v>36</v>
      </c>
      <c r="C12" s="59">
        <f>+D12</f>
        <v>19671723</v>
      </c>
      <c r="D12" s="59">
        <v>19671723</v>
      </c>
      <c r="E12" s="59">
        <f>+$D$39*O12</f>
        <v>1072189.9774173547</v>
      </c>
      <c r="F12" s="59">
        <f>SUM(D12:E12)</f>
        <v>20743912.977417354</v>
      </c>
      <c r="G12" s="60">
        <f>+H12/F12</f>
        <v>0.41482775665273053</v>
      </c>
      <c r="H12" s="59">
        <v>8605150.884621505</v>
      </c>
      <c r="I12" s="61">
        <f t="shared" si="0"/>
        <v>0.05353099127252833</v>
      </c>
      <c r="J12" s="7"/>
      <c r="K12" s="7"/>
      <c r="L12" s="22"/>
      <c r="M12" s="23"/>
      <c r="N12" s="24"/>
      <c r="O12" s="2">
        <v>0.0684449395095662</v>
      </c>
    </row>
    <row r="13" spans="1:15" ht="15.75" thickBot="1">
      <c r="A13" s="57" t="s">
        <v>14</v>
      </c>
      <c r="B13" s="58" t="s">
        <v>37</v>
      </c>
      <c r="C13" s="59">
        <f>+D13</f>
        <v>5924159.2</v>
      </c>
      <c r="D13" s="59">
        <f>7405199/1.25</f>
        <v>5924159.2</v>
      </c>
      <c r="E13" s="59">
        <f>+$D$39*O13</f>
        <v>322891.0886090959</v>
      </c>
      <c r="F13" s="59">
        <f t="shared" si="1"/>
        <v>6247050.288609096</v>
      </c>
      <c r="G13" s="60">
        <v>0.5</v>
      </c>
      <c r="H13" s="59">
        <f t="shared" si="2"/>
        <v>3123525.144304548</v>
      </c>
      <c r="I13" s="61">
        <f t="shared" si="0"/>
        <v>0.016120911952261043</v>
      </c>
      <c r="J13" s="7"/>
      <c r="K13" s="7"/>
      <c r="L13" s="25"/>
      <c r="M13" s="26"/>
      <c r="N13" s="27"/>
      <c r="O13" s="2">
        <v>0.0206122622795465</v>
      </c>
    </row>
    <row r="14" spans="1:14" ht="16.5" thickBot="1" thickTop="1">
      <c r="A14" s="42"/>
      <c r="B14" s="46"/>
      <c r="C14" s="44"/>
      <c r="D14" s="44"/>
      <c r="E14" s="44"/>
      <c r="F14" s="44"/>
      <c r="G14" s="44"/>
      <c r="H14" s="44"/>
      <c r="I14" s="45">
        <f t="shared" si="0"/>
        <v>0</v>
      </c>
      <c r="J14" s="7"/>
      <c r="K14" s="7"/>
      <c r="L14" s="90" t="s">
        <v>2</v>
      </c>
      <c r="M14" s="91">
        <f>SUM(F3)</f>
        <v>7375000</v>
      </c>
      <c r="N14" s="92">
        <f>+M14/F29</f>
        <v>0.02006896196306223</v>
      </c>
    </row>
    <row r="15" spans="1:14" ht="15.75" thickBot="1">
      <c r="A15" s="42"/>
      <c r="B15" s="43" t="s">
        <v>62</v>
      </c>
      <c r="C15" s="44"/>
      <c r="D15" s="44"/>
      <c r="E15" s="44"/>
      <c r="F15" s="44"/>
      <c r="G15" s="44"/>
      <c r="H15" s="44"/>
      <c r="I15" s="45">
        <f t="shared" si="0"/>
        <v>0</v>
      </c>
      <c r="J15" s="7"/>
      <c r="K15" s="7"/>
      <c r="L15" s="93" t="s">
        <v>15</v>
      </c>
      <c r="M15" s="94">
        <f>SUM(F16:F27)</f>
        <v>23618684</v>
      </c>
      <c r="N15" s="95">
        <f>+M15/F29</f>
        <v>0.06427152146624902</v>
      </c>
    </row>
    <row r="16" spans="1:14" ht="15.75" thickBot="1">
      <c r="A16" s="42"/>
      <c r="B16" s="62" t="s">
        <v>16</v>
      </c>
      <c r="C16" s="63">
        <v>3500000</v>
      </c>
      <c r="D16" s="63">
        <v>4375000</v>
      </c>
      <c r="E16" s="63"/>
      <c r="F16" s="63">
        <f>+D16</f>
        <v>4375000</v>
      </c>
      <c r="G16" s="88">
        <v>0.85</v>
      </c>
      <c r="H16" s="63">
        <f>+F16*G16</f>
        <v>3718750</v>
      </c>
      <c r="I16" s="45">
        <f t="shared" si="0"/>
        <v>0.011905316418765731</v>
      </c>
      <c r="J16" s="6">
        <v>0.02</v>
      </c>
      <c r="K16" s="6">
        <v>0.04</v>
      </c>
      <c r="L16" s="72" t="s">
        <v>51</v>
      </c>
      <c r="M16" s="73">
        <f>SUM(M6:M15)</f>
        <v>367482882.95</v>
      </c>
      <c r="N16" s="74">
        <f>SUM(N6:N15)</f>
        <v>0.9999999999999999</v>
      </c>
    </row>
    <row r="17" spans="1:11" ht="15.75" thickTop="1">
      <c r="A17" s="42" t="s">
        <v>49</v>
      </c>
      <c r="B17" s="64" t="s">
        <v>17</v>
      </c>
      <c r="C17" s="65">
        <f>+D17/1.25</f>
        <v>3440000</v>
      </c>
      <c r="D17" s="66">
        <v>4300000</v>
      </c>
      <c r="E17" s="65" t="s">
        <v>50</v>
      </c>
      <c r="F17" s="63"/>
      <c r="G17" s="88"/>
      <c r="H17" s="63"/>
      <c r="I17" s="45">
        <f>+D17/$D$44</f>
        <v>0.013402978996201433</v>
      </c>
      <c r="J17" s="33">
        <v>0.015</v>
      </c>
      <c r="K17" s="7"/>
    </row>
    <row r="18" spans="1:11" ht="15">
      <c r="A18" s="42" t="s">
        <v>49</v>
      </c>
      <c r="B18" s="64" t="s">
        <v>18</v>
      </c>
      <c r="C18" s="65">
        <v>800000</v>
      </c>
      <c r="D18" s="66">
        <v>1000000</v>
      </c>
      <c r="E18" s="65" t="s">
        <v>50</v>
      </c>
      <c r="F18" s="63"/>
      <c r="G18" s="88"/>
      <c r="H18" s="63"/>
      <c r="I18" s="45">
        <f>+D18/$D$29</f>
        <v>0.002721215181432167</v>
      </c>
      <c r="J18" s="33">
        <v>0.005</v>
      </c>
      <c r="K18" s="7"/>
    </row>
    <row r="19" spans="1:11" ht="15">
      <c r="A19" s="42"/>
      <c r="B19" s="62" t="s">
        <v>19</v>
      </c>
      <c r="C19" s="62">
        <f>+D19/1.25</f>
        <v>3000000</v>
      </c>
      <c r="D19" s="63">
        <f>+'[1]2011 02 11'!I17</f>
        <v>3750000</v>
      </c>
      <c r="E19" s="63"/>
      <c r="F19" s="63">
        <v>3250000</v>
      </c>
      <c r="G19" s="88">
        <v>0.85</v>
      </c>
      <c r="H19" s="63">
        <f>+F19*G19</f>
        <v>2762500</v>
      </c>
      <c r="I19" s="45">
        <f>+D19/$D$29</f>
        <v>0.010204556930370626</v>
      </c>
      <c r="J19" s="33"/>
      <c r="K19" s="7"/>
    </row>
    <row r="20" spans="1:11" ht="15">
      <c r="A20" s="42"/>
      <c r="B20" s="62" t="s">
        <v>20</v>
      </c>
      <c r="C20" s="62"/>
      <c r="D20" s="63"/>
      <c r="E20" s="63"/>
      <c r="F20" s="63">
        <v>500000</v>
      </c>
      <c r="G20" s="88">
        <v>0.5</v>
      </c>
      <c r="H20" s="63">
        <f>+F20*G20</f>
        <v>250000</v>
      </c>
      <c r="I20" s="45"/>
      <c r="J20" s="33"/>
      <c r="K20" s="7"/>
    </row>
    <row r="21" spans="1:11" ht="15">
      <c r="A21" s="42" t="s">
        <v>49</v>
      </c>
      <c r="B21" s="64" t="s">
        <v>21</v>
      </c>
      <c r="C21" s="65">
        <v>7990000</v>
      </c>
      <c r="D21" s="66">
        <v>9740000</v>
      </c>
      <c r="E21" s="65" t="s">
        <v>50</v>
      </c>
      <c r="F21" s="63"/>
      <c r="G21" s="88"/>
      <c r="H21" s="63"/>
      <c r="I21" s="45">
        <f>+D21/$D$29</f>
        <v>0.026504635867149306</v>
      </c>
      <c r="J21" s="33"/>
      <c r="K21" s="7"/>
    </row>
    <row r="22" spans="1:11" ht="15">
      <c r="A22" s="42" t="s">
        <v>49</v>
      </c>
      <c r="B22" s="64" t="s">
        <v>22</v>
      </c>
      <c r="C22" s="65">
        <v>500000</v>
      </c>
      <c r="D22" s="66">
        <v>625000</v>
      </c>
      <c r="E22" s="65" t="s">
        <v>50</v>
      </c>
      <c r="F22" s="63"/>
      <c r="G22" s="88"/>
      <c r="H22" s="63"/>
      <c r="I22" s="45">
        <f>+D22/$D$29</f>
        <v>0.0017007594883951043</v>
      </c>
      <c r="J22" s="33">
        <v>0.005</v>
      </c>
      <c r="K22" s="7"/>
    </row>
    <row r="23" spans="1:11" ht="15">
      <c r="A23" s="42"/>
      <c r="B23" s="62" t="s">
        <v>23</v>
      </c>
      <c r="C23" s="63">
        <v>2400000</v>
      </c>
      <c r="D23" s="63">
        <v>3000000</v>
      </c>
      <c r="E23" s="63"/>
      <c r="F23" s="63">
        <f>+D23</f>
        <v>3000000</v>
      </c>
      <c r="G23" s="88">
        <v>0.85</v>
      </c>
      <c r="H23" s="63">
        <f>+F23*G23</f>
        <v>2550000</v>
      </c>
      <c r="I23" s="45">
        <f>+D23/$D$29</f>
        <v>0.0081636455442965</v>
      </c>
      <c r="J23" s="6">
        <v>0.01</v>
      </c>
      <c r="K23" s="7"/>
    </row>
    <row r="24" spans="1:11" ht="15">
      <c r="A24" s="42"/>
      <c r="B24" s="62"/>
      <c r="C24" s="63"/>
      <c r="D24" s="63"/>
      <c r="E24" s="63"/>
      <c r="F24" s="63"/>
      <c r="G24" s="88"/>
      <c r="H24" s="63"/>
      <c r="I24" s="45"/>
      <c r="J24" s="6"/>
      <c r="K24" s="7"/>
    </row>
    <row r="25" spans="1:11" ht="15">
      <c r="A25" s="84"/>
      <c r="B25" s="82" t="s">
        <v>24</v>
      </c>
      <c r="C25" s="85">
        <v>3594947</v>
      </c>
      <c r="D25" s="85">
        <v>4493684</v>
      </c>
      <c r="E25" s="85"/>
      <c r="F25" s="85">
        <f>+D25</f>
        <v>4493684</v>
      </c>
      <c r="G25" s="86">
        <v>0.85</v>
      </c>
      <c r="H25" s="85">
        <f>+F25*G25</f>
        <v>3819631.4</v>
      </c>
      <c r="I25" s="87">
        <f>+D25/$D$29</f>
        <v>0.012228281121358826</v>
      </c>
      <c r="J25" s="6">
        <v>0.05</v>
      </c>
      <c r="K25" s="7"/>
    </row>
    <row r="26" spans="1:11" s="28" customFormat="1" ht="15">
      <c r="A26" s="81"/>
      <c r="B26" s="62"/>
      <c r="C26" s="63"/>
      <c r="D26" s="63"/>
      <c r="E26" s="63"/>
      <c r="F26" s="63"/>
      <c r="G26" s="88"/>
      <c r="H26" s="63"/>
      <c r="I26" s="83">
        <f>+D26/$D$29</f>
        <v>0</v>
      </c>
      <c r="J26" s="89"/>
      <c r="K26" s="89"/>
    </row>
    <row r="27" spans="1:11" ht="15">
      <c r="A27" s="84"/>
      <c r="B27" s="82" t="s">
        <v>63</v>
      </c>
      <c r="C27" s="85">
        <f>+D27/1.25</f>
        <v>6400000</v>
      </c>
      <c r="D27" s="85">
        <v>8000000</v>
      </c>
      <c r="E27" s="85"/>
      <c r="F27" s="85">
        <f>+D27</f>
        <v>8000000</v>
      </c>
      <c r="G27" s="86">
        <v>0.85</v>
      </c>
      <c r="H27" s="85">
        <f>+F27*G27</f>
        <v>6800000</v>
      </c>
      <c r="I27" s="45">
        <f>+D27/$D$29</f>
        <v>0.021769721451457336</v>
      </c>
      <c r="J27" s="7"/>
      <c r="K27" s="7" t="s">
        <v>25</v>
      </c>
    </row>
    <row r="28" spans="1:11" ht="15">
      <c r="A28" s="42"/>
      <c r="B28" s="46" t="s">
        <v>61</v>
      </c>
      <c r="C28" s="44"/>
      <c r="D28" s="44"/>
      <c r="E28" s="44"/>
      <c r="F28" s="44"/>
      <c r="G28" s="44"/>
      <c r="H28" s="44">
        <v>-2855778</v>
      </c>
      <c r="I28" s="45">
        <f>+D28/$D$29</f>
        <v>0</v>
      </c>
      <c r="J28" s="7"/>
      <c r="K28" s="7"/>
    </row>
    <row r="29" spans="1:11" ht="15.75" thickBot="1">
      <c r="A29" s="67"/>
      <c r="B29" s="68" t="s">
        <v>26</v>
      </c>
      <c r="C29" s="69">
        <f>SUM(C2:C28)</f>
        <v>279703481.2</v>
      </c>
      <c r="D29" s="69">
        <f>SUM(D2:D28)</f>
        <v>367482882.95</v>
      </c>
      <c r="E29" s="69">
        <f>SUM(E2:E28)</f>
        <v>15664999.999999998</v>
      </c>
      <c r="F29" s="69">
        <f>SUM(F2:F28)</f>
        <v>367482882.95</v>
      </c>
      <c r="G29" s="70">
        <f>+H29/F29</f>
        <v>0.7617518557271308</v>
      </c>
      <c r="H29" s="69">
        <f>SUM(H2:H28)</f>
        <v>279930768.03511846</v>
      </c>
      <c r="I29" s="71">
        <f>+D29/$D$29</f>
        <v>1</v>
      </c>
      <c r="J29" s="7"/>
      <c r="K29" s="7"/>
    </row>
    <row r="30" spans="3:11" ht="16.5" thickBot="1" thickTop="1">
      <c r="C30" s="4"/>
      <c r="D30" s="4"/>
      <c r="E30" s="4"/>
      <c r="F30" s="4"/>
      <c r="G30" s="4"/>
      <c r="H30" s="4"/>
      <c r="J30" s="7"/>
      <c r="K30" s="7"/>
    </row>
    <row r="31" spans="2:11" ht="15.75" hidden="1" thickBot="1">
      <c r="B31" s="2" t="s">
        <v>58</v>
      </c>
      <c r="C31" s="4"/>
      <c r="D31" s="4"/>
      <c r="E31" s="4"/>
      <c r="F31" s="4">
        <f>+F3+F6+F7+F8+F9+F10+F11+F16+F19+F20+F23+F25+F27</f>
        <v>340491919.68397355</v>
      </c>
      <c r="G31" s="5">
        <f>+H31/F31</f>
        <v>0.7960772468779109</v>
      </c>
      <c r="H31" s="4">
        <f>+H3+H6+H7+H8+H9+H10+H11+H16+H19+H20+H23+H25+H27</f>
        <v>271057870.00619245</v>
      </c>
      <c r="J31" s="7"/>
      <c r="K31" s="7"/>
    </row>
    <row r="32" spans="2:11" ht="15.75" hidden="1" thickBot="1">
      <c r="B32" s="2" t="s">
        <v>59</v>
      </c>
      <c r="C32" s="4"/>
      <c r="D32" s="4"/>
      <c r="E32" s="4"/>
      <c r="F32" s="4">
        <f>+F13</f>
        <v>6247050.288609096</v>
      </c>
      <c r="G32" s="5">
        <f>+H32/F32</f>
        <v>0.5</v>
      </c>
      <c r="H32" s="4">
        <f>+H13</f>
        <v>3123525.144304548</v>
      </c>
      <c r="J32" s="7"/>
      <c r="K32" s="7"/>
    </row>
    <row r="33" spans="2:11" ht="15.75" hidden="1" thickBot="1">
      <c r="B33" s="2" t="s">
        <v>60</v>
      </c>
      <c r="C33" s="4"/>
      <c r="D33" s="4"/>
      <c r="E33" s="4"/>
      <c r="F33" s="4">
        <f>+F12</f>
        <v>20743912.977417354</v>
      </c>
      <c r="G33" s="5">
        <f>+H33/F33</f>
        <v>0.41482775665273053</v>
      </c>
      <c r="H33" s="4">
        <f>+H12</f>
        <v>8605150.884621505</v>
      </c>
      <c r="J33" s="7"/>
      <c r="K33" s="7"/>
    </row>
    <row r="34" spans="3:11" ht="15.75" hidden="1" thickBot="1">
      <c r="C34" s="4"/>
      <c r="D34" s="4"/>
      <c r="E34" s="4"/>
      <c r="F34" s="4"/>
      <c r="G34" s="4"/>
      <c r="H34" s="4">
        <f>SUM(H31:H33)</f>
        <v>282786546.0351185</v>
      </c>
      <c r="J34" s="7"/>
      <c r="K34" s="7"/>
    </row>
    <row r="35" spans="3:11" ht="15.75" hidden="1" thickBot="1">
      <c r="C35" s="4"/>
      <c r="D35" s="4"/>
      <c r="E35" s="4"/>
      <c r="F35" s="4"/>
      <c r="G35" s="4"/>
      <c r="H35" s="4"/>
      <c r="J35" s="7"/>
      <c r="K35" s="7"/>
    </row>
    <row r="36" spans="1:11" ht="15.75" hidden="1" thickBot="1">
      <c r="A36" s="30"/>
      <c r="B36" s="30" t="s">
        <v>52</v>
      </c>
      <c r="C36" s="34"/>
      <c r="D36" s="34">
        <f>SUM(D16:D28)</f>
        <v>39283684</v>
      </c>
      <c r="E36" s="34"/>
      <c r="F36" s="34"/>
      <c r="G36" s="34"/>
      <c r="H36" s="34"/>
      <c r="J36" s="7"/>
      <c r="K36" s="7"/>
    </row>
    <row r="37" spans="1:11" ht="15.75" hidden="1" thickBot="1">
      <c r="A37" s="8"/>
      <c r="B37" s="8" t="s">
        <v>2</v>
      </c>
      <c r="C37" s="8"/>
      <c r="D37" s="9">
        <f>+D3</f>
        <v>7375000</v>
      </c>
      <c r="E37" s="8"/>
      <c r="F37" s="8"/>
      <c r="G37" s="8"/>
      <c r="H37" s="8"/>
      <c r="J37" s="7"/>
      <c r="K37" s="7"/>
    </row>
    <row r="38" spans="2:4" ht="15.75" hidden="1" thickBot="1">
      <c r="B38" s="2" t="s">
        <v>53</v>
      </c>
      <c r="D38" s="4">
        <f>SUM(D36:D37)</f>
        <v>46658684</v>
      </c>
    </row>
    <row r="39" spans="1:5" ht="15.75" hidden="1" thickBot="1">
      <c r="A39" s="35"/>
      <c r="B39" s="36" t="s">
        <v>27</v>
      </c>
      <c r="C39" s="37">
        <f>+D39/1.25</f>
        <v>12532000</v>
      </c>
      <c r="D39" s="32">
        <f>+D17+D18+D21+D22</f>
        <v>15665000</v>
      </c>
      <c r="E39" s="31"/>
    </row>
    <row r="40" spans="1:5" ht="15.75" hidden="1" thickBot="1">
      <c r="A40" s="35"/>
      <c r="B40" s="36" t="s">
        <v>55</v>
      </c>
      <c r="C40" s="37"/>
      <c r="D40" s="32">
        <f>+D19</f>
        <v>3750000</v>
      </c>
      <c r="E40" s="31"/>
    </row>
    <row r="41" spans="1:6" ht="15.75" hidden="1" thickBot="1">
      <c r="A41" s="35"/>
      <c r="B41" s="28" t="s">
        <v>28</v>
      </c>
      <c r="C41" s="28"/>
      <c r="D41" s="29">
        <f>+D3+D16+D23</f>
        <v>14750000</v>
      </c>
      <c r="E41" s="29">
        <f>SUM(D39:D43)</f>
        <v>46658684</v>
      </c>
      <c r="F41" s="4"/>
    </row>
    <row r="42" spans="1:7" ht="15.75" hidden="1" thickBot="1">
      <c r="A42" s="35"/>
      <c r="B42" s="35" t="s">
        <v>54</v>
      </c>
      <c r="C42" s="35"/>
      <c r="D42" s="38">
        <f>+D27</f>
        <v>8000000</v>
      </c>
      <c r="E42" s="38"/>
      <c r="F42" s="4">
        <f>SUM(D39:D43)</f>
        <v>46658684</v>
      </c>
      <c r="G42" s="4">
        <f>+D38-F42</f>
        <v>0</v>
      </c>
    </row>
    <row r="43" spans="1:7" ht="15.75" hidden="1" thickBot="1">
      <c r="A43" s="35"/>
      <c r="B43" s="35" t="s">
        <v>56</v>
      </c>
      <c r="C43" s="35"/>
      <c r="D43" s="38">
        <f>+D25</f>
        <v>4493684</v>
      </c>
      <c r="E43" s="38"/>
      <c r="F43" s="4"/>
      <c r="G43" s="4"/>
    </row>
    <row r="44" spans="2:4" ht="15.75" hidden="1" thickBot="1">
      <c r="B44" s="2" t="s">
        <v>29</v>
      </c>
      <c r="D44" s="4">
        <f>SUM(D6:D13)</f>
        <v>320824198.95</v>
      </c>
    </row>
    <row r="45" spans="4:13" ht="15.75" hidden="1" thickBot="1">
      <c r="D45" s="4">
        <f>SUM(D39:D44)</f>
        <v>367482882.95</v>
      </c>
      <c r="M45" s="4"/>
    </row>
    <row r="46" spans="1:9" ht="15.75" hidden="1" thickBot="1">
      <c r="A46" s="96"/>
      <c r="B46" s="96"/>
      <c r="C46" s="96"/>
      <c r="D46" s="97"/>
      <c r="E46" s="96"/>
      <c r="F46" s="96"/>
      <c r="G46" s="96"/>
      <c r="H46" s="96"/>
      <c r="I46" s="98"/>
    </row>
    <row r="47" spans="1:9" ht="15">
      <c r="A47" s="99"/>
      <c r="B47" s="113" t="s">
        <v>57</v>
      </c>
      <c r="C47" s="113"/>
      <c r="D47" s="114"/>
      <c r="E47" s="105" t="s">
        <v>30</v>
      </c>
      <c r="F47" s="106"/>
      <c r="G47" s="4"/>
      <c r="H47" s="4"/>
      <c r="I47" s="4"/>
    </row>
    <row r="48" spans="1:9" ht="15">
      <c r="A48" s="100"/>
      <c r="B48" s="107" t="s">
        <v>31</v>
      </c>
      <c r="C48" s="107"/>
      <c r="D48" s="115">
        <f>+G29</f>
        <v>0.7617518557271308</v>
      </c>
      <c r="E48" s="104" t="s">
        <v>32</v>
      </c>
      <c r="F48" s="108">
        <f>+F13-H13</f>
        <v>3123525.144304548</v>
      </c>
      <c r="G48" s="4"/>
      <c r="H48" s="4"/>
      <c r="I48" s="4"/>
    </row>
    <row r="49" spans="1:9" ht="15">
      <c r="A49" s="109"/>
      <c r="B49" s="101" t="s">
        <v>33</v>
      </c>
      <c r="C49" s="101"/>
      <c r="D49" s="103">
        <f>+F29</f>
        <v>367482882.95</v>
      </c>
      <c r="E49" s="104" t="s">
        <v>34</v>
      </c>
      <c r="F49" s="108">
        <f>+F12-H12</f>
        <v>12138762.092795849</v>
      </c>
      <c r="G49" s="4"/>
      <c r="H49" s="4"/>
      <c r="I49" s="4"/>
    </row>
    <row r="50" spans="1:11" ht="15">
      <c r="A50" s="109"/>
      <c r="B50" s="101" t="s">
        <v>31</v>
      </c>
      <c r="C50" s="101"/>
      <c r="D50" s="103">
        <v>279930768</v>
      </c>
      <c r="E50" s="104"/>
      <c r="F50" s="108">
        <f>SUM(F48:F49)</f>
        <v>15262287.237100396</v>
      </c>
      <c r="G50" s="4"/>
      <c r="H50" s="4"/>
      <c r="I50" s="4"/>
      <c r="K50" s="5"/>
    </row>
    <row r="51" spans="1:9" ht="15">
      <c r="A51" s="109"/>
      <c r="B51" s="101" t="s">
        <v>35</v>
      </c>
      <c r="C51" s="101"/>
      <c r="D51" s="103">
        <f>+D49-D50</f>
        <v>87552114.94999999</v>
      </c>
      <c r="E51" s="104" t="s">
        <v>4</v>
      </c>
      <c r="F51" s="108">
        <f>+D51-F50</f>
        <v>72289827.7128996</v>
      </c>
      <c r="G51" s="4">
        <v>72289828</v>
      </c>
      <c r="H51" s="4">
        <f>+F51-G51</f>
        <v>-0.2871004045009613</v>
      </c>
      <c r="I51" s="4"/>
    </row>
    <row r="52" spans="1:9" ht="15.75" thickBot="1">
      <c r="A52" s="102"/>
      <c r="B52" s="110"/>
      <c r="C52" s="110"/>
      <c r="D52" s="110"/>
      <c r="E52" s="111"/>
      <c r="F52" s="112">
        <f>SUM(F50:F51)</f>
        <v>87552114.94999999</v>
      </c>
      <c r="G52" s="4"/>
      <c r="H52" s="4"/>
      <c r="I52" s="4"/>
    </row>
    <row r="53" ht="15" hidden="1">
      <c r="D53" s="4">
        <f>+D50-H29</f>
        <v>-0.0351184606552124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75" r:id="rId3"/>
  <headerFooter alignWithMargins="0">
    <oddHeader xml:space="preserve">&amp;C&amp;"Calibri,Félkövér"&amp;12Rétság város központi településrészének funkcióbővítő település rehabilitációja&amp;"Arial,Normál"&amp;10
&amp;"-,Normál"&amp;11Azonosító: ÉMOP-3.1.2/A-09-1f-2009-0005 </oddHead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Polgármesteri Hivatal Rétság</cp:lastModifiedBy>
  <cp:lastPrinted>2011-02-14T21:58:27Z</cp:lastPrinted>
  <dcterms:created xsi:type="dcterms:W3CDTF">2011-02-11T15:02:01Z</dcterms:created>
  <dcterms:modified xsi:type="dcterms:W3CDTF">2011-02-17T07:11:01Z</dcterms:modified>
  <cp:category/>
  <cp:version/>
  <cp:contentType/>
  <cp:contentStatus/>
</cp:coreProperties>
</file>