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<sst xmlns="http://schemas.openxmlformats.org/spreadsheetml/2006/main" count="99" uniqueCount="91">
  <si>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</si>
  <si>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</si>
  <si>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</si>
  <si>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</si>
  <si>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</si>
  <si>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</si>
  <si>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</si>
  <si>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</si>
  <si>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</si>
  <si>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</si>
  <si>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</si>
  <si>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</si>
  <si>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</si>
  <si>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</si>
  <si>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</si>
  <si>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</si>
  <si>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</si>
  <si>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</si>
  <si>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</si>
  <si>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</si>
  <si>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</si>
  <si>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</si>
  <si>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</si>
  <si>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</si>
  <si>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</si>
  <si>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</si>
  <si>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</si>
  <si>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</si>
  <si>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</si>
  <si>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</si>
  <si>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>Pedagógiai szakmai szolgáltatás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</si>
  <si>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</si>
  <si>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</si>
  <si>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</si>
  <si>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</si>
  <si>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</si>
  <si>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</si>
  <si>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</si>
  <si>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</si>
  <si>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</si>
  <si>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</si>
  <si>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</si>
  <si>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</si>
  <si>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</si>
  <si>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</si>
  <si>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</si>
  <si>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</si>
  <si>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</si>
  <si>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</si>
  <si>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</si>
  <si>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</si>
  <si>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</si>
  <si>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Települési ig.,kommunális  feladatok</t>
  </si>
  <si>
    <t>okmányiroda működése/éves ügyszám alapján/</t>
  </si>
  <si>
    <t>1 1</t>
  </si>
  <si>
    <t>Szociális étkeztetés</t>
  </si>
  <si>
    <t>Különleges gondozás összesen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</si>
  <si>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</si>
  <si>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</si>
  <si>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</si>
  <si>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</si>
  <si>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</si>
  <si>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</si>
  <si>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Hivatásos önkormányzati tűzoltóság tám.</t>
  </si>
  <si>
    <t>Szja.helyben maradó rész</t>
  </si>
  <si>
    <t>Előzőből</t>
  </si>
  <si>
    <t>állami hj.</t>
  </si>
  <si>
    <t>Szja.</t>
  </si>
  <si>
    <t>Alap normatívaI.-VIII. hó</t>
  </si>
  <si>
    <t xml:space="preserve">Kiegészítő hozzájárulás IX-XII. hó   Teljesítmény m. </t>
  </si>
  <si>
    <t>2 2</t>
  </si>
  <si>
    <t xml:space="preserve">Különleges gondozás összesen </t>
  </si>
  <si>
    <t>Pedagósus továbbképzés</t>
  </si>
  <si>
    <t>Kiegészítés 1-4. évfolyam, különleges gondozott</t>
  </si>
  <si>
    <t>Pedadódiai szakmai szolg.</t>
  </si>
  <si>
    <t>Rétság Város Önkormányzat  2007. évi   központi  és Szja. támogatása</t>
  </si>
  <si>
    <t xml:space="preserve">5. számú melléklet a …../2007. (…) költségvetési rendelethez </t>
  </si>
  <si>
    <t>gyámügyi körzeti feladatok</t>
  </si>
  <si>
    <t>építésügyi körzeti   feladatok</t>
  </si>
  <si>
    <t>Intézményfenntartó társ. 1-4. évf. és sajátos nev. ig.</t>
  </si>
  <si>
    <t>Különleges gondozás   8 hóra</t>
  </si>
  <si>
    <t>Különlegse gond.   4 hóra</t>
  </si>
  <si>
    <t>Különleges gondozás   4 hóra</t>
  </si>
  <si>
    <t xml:space="preserve">2 2 </t>
  </si>
  <si>
    <t xml:space="preserve">Különleges gondozás 8 hóra </t>
  </si>
  <si>
    <t>Tanulói tankönyvtámogatás alap</t>
  </si>
  <si>
    <t>Tanulói tankönyv támogatás kiegészítés</t>
  </si>
  <si>
    <t>Különleges gond.   4 hóra</t>
  </si>
  <si>
    <t>Különleges gondozás  8 hóra</t>
  </si>
  <si>
    <t>Különleges gondozás    4 hóra</t>
  </si>
  <si>
    <r>
      <t xml:space="preserve"> </t>
    </r>
    <r>
      <rPr>
        <b/>
        <sz val="9"/>
        <rFont val="Arial Narrow"/>
        <family val="2"/>
      </rPr>
      <t>Körzeti ig. feladatok</t>
    </r>
    <r>
      <rPr>
        <sz val="9"/>
        <rFont val="Arial Narrow"/>
        <family val="2"/>
      </rPr>
      <t>: egységes támogatás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</si>
</sst>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3" borderId="16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 horizontal="right"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0" xfId="0" applyNumberFormat="1" applyFont="1" applyFill="1" applyBorder="1" applyAlignment="1">
      <alignment/>
    </xf>
    <xf numFmtId="3" fontId="7" fillId="3" borderId="21" xfId="0" applyNumberFormat="1" applyFont="1" applyFill="1" applyBorder="1" applyAlignment="1">
      <alignment/>
    </xf>
    <xf numFmtId="3" fontId="7" fillId="3" borderId="14" xfId="0" applyNumberFormat="1" applyFont="1" applyFill="1" applyBorder="1" applyAlignment="1">
      <alignment horizontal="right"/>
    </xf>
    <xf numFmtId="3" fontId="7" fillId="3" borderId="14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 horizontal="right"/>
    </xf>
    <xf numFmtId="164" fontId="7" fillId="3" borderId="24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8" fillId="3" borderId="25" xfId="0" applyNumberFormat="1" applyFont="1" applyFill="1" applyBorder="1" applyAlignment="1">
      <alignment/>
    </xf>
    <xf numFmtId="3" fontId="8" fillId="3" borderId="26" xfId="0" applyNumberFormat="1" applyFont="1" applyFill="1" applyBorder="1" applyAlignment="1">
      <alignment horizontal="right"/>
    </xf>
    <xf numFmtId="3" fontId="8" fillId="3" borderId="26" xfId="0" applyNumberFormat="1" applyFont="1" applyFill="1" applyBorder="1" applyAlignment="1">
      <alignment/>
    </xf>
    <xf numFmtId="3" fontId="7" fillId="3" borderId="27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3" borderId="35" xfId="0" applyNumberFormat="1" applyFont="1" applyFill="1" applyBorder="1" applyAlignment="1">
      <alignment/>
    </xf>
    <xf numFmtId="3" fontId="8" fillId="3" borderId="27" xfId="0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/>
    </xf>
    <xf numFmtId="4" fontId="7" fillId="0" borderId="34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7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3" fontId="8" fillId="3" borderId="27" xfId="0" applyNumberFormat="1" applyFont="1" applyFill="1" applyBorder="1" applyAlignment="1">
      <alignment/>
    </xf>
    <xf numFmtId="3" fontId="8" fillId="3" borderId="38" xfId="0" applyNumberFormat="1" applyFont="1" applyFill="1" applyBorder="1" applyAlignment="1">
      <alignment/>
    </xf>
    <xf numFmtId="3" fontId="8" fillId="3" borderId="22" xfId="0" applyNumberFormat="1" applyFont="1" applyFill="1" applyBorder="1" applyAlignment="1">
      <alignment/>
    </xf>
    <xf numFmtId="3" fontId="8" fillId="3" borderId="17" xfId="0" applyNumberFormat="1" applyFont="1" applyFill="1" applyBorder="1" applyAlignment="1">
      <alignment/>
    </xf>
    <xf numFmtId="3" fontId="8" fillId="3" borderId="18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/>
    </xf>
    <xf numFmtId="3" fontId="8" fillId="3" borderId="19" xfId="0" applyNumberFormat="1" applyFont="1" applyFill="1" applyBorder="1" applyAlignment="1">
      <alignment/>
    </xf>
    <xf numFmtId="3" fontId="8" fillId="3" borderId="29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/>
    </xf>
    <xf numFmtId="3" fontId="8" fillId="3" borderId="31" xfId="0" applyNumberFormat="1" applyFont="1" applyFill="1" applyBorder="1" applyAlignment="1">
      <alignment horizontal="right"/>
    </xf>
    <xf numFmtId="3" fontId="8" fillId="3" borderId="31" xfId="0" applyNumberFormat="1" applyFont="1" applyFill="1" applyBorder="1" applyAlignment="1">
      <alignment/>
    </xf>
    <xf numFmtId="3" fontId="8" fillId="3" borderId="37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37.7109375" style="0" customWidth="1"/>
    <col min="3" max="3" width="9.7109375" style="0" customWidth="1"/>
    <col min="4" max="4" width="12.140625" style="0" customWidth="1"/>
    <col min="5" max="5" width="13.28125" style="0" customWidth="1"/>
    <col min="6" max="6" width="10.140625" style="0" customWidth="1"/>
    <col min="7" max="7" width="9.8515625" style="0" customWidth="1"/>
    <col min="8" max="8" width="12.7109375" style="0" customWidth="1"/>
    <col min="9" max="9" width="12.421875" style="0" customWidth="1"/>
    <col min="10" max="10" width="10.00390625" style="0" customWidth="1"/>
    <col min="11" max="11" width="9.140625" style="19" customWidth="1"/>
    <col min="12" max="16384" width="9.140625" style="20" customWidth="1"/>
  </cols>
  <sheetData>
    <row r="1" spans="1:11" s="8" customFormat="1" ht="13.5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7"/>
    </row>
    <row r="2" spans="1:11" s="3" customFormat="1" ht="13.5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9"/>
    </row>
    <row r="3" spans="1:11" s="3" customFormat="1" ht="14.25" thickBot="1">
      <c r="A3" s="35"/>
      <c r="B3" s="36"/>
      <c r="C3" s="36"/>
      <c r="D3" s="36"/>
      <c r="E3" s="36"/>
      <c r="F3" s="36"/>
      <c r="G3" s="21" t="s">
        <v>8</v>
      </c>
      <c r="H3" s="21"/>
      <c r="I3" s="21"/>
      <c r="J3" s="21"/>
      <c r="K3" s="9"/>
    </row>
    <row r="4" spans="1:11" s="11" customFormat="1" ht="13.5">
      <c r="A4" s="22" t="s">
        <v>0</v>
      </c>
      <c r="B4" s="23" t="s">
        <v>1</v>
      </c>
      <c r="C4" s="24" t="s">
        <v>9</v>
      </c>
      <c r="D4" s="25" t="s">
        <v>2</v>
      </c>
      <c r="E4" s="24" t="s">
        <v>4</v>
      </c>
      <c r="F4" s="25" t="s">
        <v>5</v>
      </c>
      <c r="G4" s="24" t="s">
        <v>6</v>
      </c>
      <c r="H4" s="25" t="s">
        <v>7</v>
      </c>
      <c r="I4" s="26" t="s">
        <v>65</v>
      </c>
      <c r="J4" s="27"/>
      <c r="K4" s="10"/>
    </row>
    <row r="5" spans="1:11" s="11" customFormat="1" ht="14.25" thickBot="1">
      <c r="A5" s="28"/>
      <c r="B5" s="29"/>
      <c r="C5" s="30" t="s">
        <v>10</v>
      </c>
      <c r="D5" s="31" t="s">
        <v>3</v>
      </c>
      <c r="E5" s="30" t="s">
        <v>11</v>
      </c>
      <c r="F5" s="31" t="s">
        <v>12</v>
      </c>
      <c r="G5" s="30" t="s">
        <v>14</v>
      </c>
      <c r="H5" s="31" t="s">
        <v>13</v>
      </c>
      <c r="I5" s="32" t="s">
        <v>66</v>
      </c>
      <c r="J5" s="33" t="s">
        <v>67</v>
      </c>
      <c r="K5" s="10"/>
    </row>
    <row r="6" spans="1:11" s="3" customFormat="1" ht="12" customHeight="1">
      <c r="A6" s="37" t="s">
        <v>54</v>
      </c>
      <c r="B6" s="38" t="s">
        <v>90</v>
      </c>
      <c r="C6" s="39"/>
      <c r="D6" s="40"/>
      <c r="E6" s="40">
        <v>3300000</v>
      </c>
      <c r="F6" s="40"/>
      <c r="G6" s="40"/>
      <c r="H6" s="41">
        <f>SUM(E6:G6)</f>
        <v>3300000</v>
      </c>
      <c r="I6" s="41"/>
      <c r="J6" s="41">
        <f>H6</f>
        <v>3300000</v>
      </c>
      <c r="K6" s="9"/>
    </row>
    <row r="7" spans="1:11" s="3" customFormat="1" ht="12" customHeight="1">
      <c r="A7" s="42"/>
      <c r="B7" s="38" t="s">
        <v>53</v>
      </c>
      <c r="C7" s="39">
        <v>18955</v>
      </c>
      <c r="D7" s="40">
        <v>513</v>
      </c>
      <c r="E7" s="40">
        <f>C7*D7</f>
        <v>9723915</v>
      </c>
      <c r="F7" s="40"/>
      <c r="G7" s="40"/>
      <c r="H7" s="41">
        <f>SUM(E7:G7)</f>
        <v>9723915</v>
      </c>
      <c r="I7" s="41"/>
      <c r="J7" s="41">
        <f>H7</f>
        <v>9723915</v>
      </c>
      <c r="K7" s="9"/>
    </row>
    <row r="8" spans="1:11" s="3" customFormat="1" ht="12" customHeight="1">
      <c r="A8" s="42"/>
      <c r="B8" s="43" t="s">
        <v>77</v>
      </c>
      <c r="C8" s="44">
        <v>25551</v>
      </c>
      <c r="D8" s="45">
        <v>280</v>
      </c>
      <c r="E8" s="40">
        <f>C8*D8</f>
        <v>7154280</v>
      </c>
      <c r="F8" s="45"/>
      <c r="G8" s="45"/>
      <c r="H8" s="41">
        <f>SUM(E8:G8)</f>
        <v>7154280</v>
      </c>
      <c r="I8" s="45"/>
      <c r="J8" s="41">
        <f>H8</f>
        <v>7154280</v>
      </c>
      <c r="K8" s="9"/>
    </row>
    <row r="9" spans="1:11" s="3" customFormat="1" ht="12" customHeight="1" thickBot="1">
      <c r="A9" s="46"/>
      <c r="B9" s="47" t="s">
        <v>78</v>
      </c>
      <c r="C9" s="48">
        <v>12772</v>
      </c>
      <c r="D9" s="49">
        <v>185.78139</v>
      </c>
      <c r="E9" s="40">
        <f>C9*D9</f>
        <v>2372799.91308</v>
      </c>
      <c r="F9" s="50"/>
      <c r="G9" s="50"/>
      <c r="H9" s="51">
        <f>SUM(E9:G9)</f>
        <v>2372799.91308</v>
      </c>
      <c r="I9" s="51"/>
      <c r="J9" s="51">
        <f>H9</f>
        <v>2372799.91308</v>
      </c>
      <c r="K9" s="9"/>
    </row>
    <row r="10" spans="1:11" s="2" customFormat="1" ht="12" customHeight="1" thickBot="1">
      <c r="A10" s="37"/>
      <c r="B10" s="52" t="s">
        <v>15</v>
      </c>
      <c r="C10" s="53"/>
      <c r="D10" s="53"/>
      <c r="E10" s="54">
        <f>SUM(E6:E9)</f>
        <v>22550994.91308</v>
      </c>
      <c r="F10" s="54">
        <f>SUM(F6:F9)</f>
        <v>0</v>
      </c>
      <c r="G10" s="54">
        <f>SUM(G6:G9)</f>
        <v>0</v>
      </c>
      <c r="H10" s="54">
        <f>SUM(H6:H9)</f>
        <v>22550994.91308</v>
      </c>
      <c r="I10" s="54"/>
      <c r="J10" s="55">
        <f>H10</f>
        <v>22550994.91308</v>
      </c>
      <c r="K10" s="12"/>
    </row>
    <row r="11" spans="1:11" s="3" customFormat="1" ht="12" customHeight="1">
      <c r="A11" s="56" t="s">
        <v>16</v>
      </c>
      <c r="B11" s="57" t="s">
        <v>52</v>
      </c>
      <c r="C11" s="58">
        <v>2963</v>
      </c>
      <c r="D11" s="58">
        <v>1380</v>
      </c>
      <c r="E11" s="59">
        <f>C11*D11</f>
        <v>4088940</v>
      </c>
      <c r="F11" s="59"/>
      <c r="G11" s="59"/>
      <c r="H11" s="59">
        <f>SUM(E11:G11)</f>
        <v>4088940</v>
      </c>
      <c r="I11" s="59"/>
      <c r="J11" s="60">
        <f>H11*1</f>
        <v>4088940</v>
      </c>
      <c r="K11" s="9"/>
    </row>
    <row r="12" spans="1:11" s="3" customFormat="1" ht="12" customHeight="1">
      <c r="A12" s="61"/>
      <c r="B12" s="62" t="s">
        <v>17</v>
      </c>
      <c r="C12" s="63">
        <v>5</v>
      </c>
      <c r="D12" s="63">
        <v>3800</v>
      </c>
      <c r="E12" s="64">
        <f>C12*D12</f>
        <v>19000</v>
      </c>
      <c r="F12" s="64"/>
      <c r="G12" s="64"/>
      <c r="H12" s="64">
        <f>SUM(E12:G12)</f>
        <v>19000</v>
      </c>
      <c r="I12" s="59"/>
      <c r="J12" s="60">
        <f>H12*1</f>
        <v>19000</v>
      </c>
      <c r="K12" s="9"/>
    </row>
    <row r="13" spans="1:11" s="3" customFormat="1" ht="12" customHeight="1">
      <c r="A13" s="61"/>
      <c r="B13" s="62" t="s">
        <v>18</v>
      </c>
      <c r="C13" s="63">
        <v>2963</v>
      </c>
      <c r="D13" s="65">
        <f>4566276/2963</f>
        <v>1541.0988862639217</v>
      </c>
      <c r="E13" s="64">
        <f>C13*D13</f>
        <v>4566276</v>
      </c>
      <c r="F13" s="64"/>
      <c r="G13" s="64"/>
      <c r="H13" s="64">
        <f>SUM(E13:G13)</f>
        <v>4566276</v>
      </c>
      <c r="I13" s="59">
        <f>H13*0</f>
        <v>0</v>
      </c>
      <c r="J13" s="60">
        <f>H13*1</f>
        <v>4566276</v>
      </c>
      <c r="K13" s="9"/>
    </row>
    <row r="14" spans="1:11" s="3" customFormat="1" ht="12" customHeight="1">
      <c r="A14" s="61"/>
      <c r="B14" s="62" t="s">
        <v>19</v>
      </c>
      <c r="C14" s="63"/>
      <c r="D14" s="63"/>
      <c r="E14" s="64">
        <f>C14*D14</f>
        <v>0</v>
      </c>
      <c r="F14" s="64">
        <v>3815519</v>
      </c>
      <c r="G14" s="64"/>
      <c r="H14" s="64">
        <f>SUM(E14:G14)</f>
        <v>3815519</v>
      </c>
      <c r="I14" s="59">
        <f>H14*0.3151</f>
        <v>1202270.0369</v>
      </c>
      <c r="J14" s="60">
        <f>H14*0.6849</f>
        <v>2613248.9631</v>
      </c>
      <c r="K14" s="9"/>
    </row>
    <row r="15" spans="1:11" s="3" customFormat="1" ht="12" customHeight="1">
      <c r="A15" s="61"/>
      <c r="B15" s="62" t="s">
        <v>59</v>
      </c>
      <c r="C15" s="63">
        <v>2963</v>
      </c>
      <c r="D15" s="63">
        <v>515</v>
      </c>
      <c r="E15" s="64">
        <f>C15*D15</f>
        <v>1525945</v>
      </c>
      <c r="F15" s="64"/>
      <c r="G15" s="64"/>
      <c r="H15" s="64">
        <f>SUM(E15:G15)</f>
        <v>1525945</v>
      </c>
      <c r="I15" s="59"/>
      <c r="J15" s="60">
        <f>H15*1</f>
        <v>1525945</v>
      </c>
      <c r="K15" s="9"/>
    </row>
    <row r="16" spans="1:11" s="3" customFormat="1" ht="12" customHeight="1" thickBot="1">
      <c r="A16" s="66"/>
      <c r="B16" s="67"/>
      <c r="C16" s="68"/>
      <c r="D16" s="68"/>
      <c r="E16" s="69"/>
      <c r="F16" s="69"/>
      <c r="G16" s="69"/>
      <c r="H16" s="69"/>
      <c r="I16" s="69"/>
      <c r="J16" s="60"/>
      <c r="K16" s="9"/>
    </row>
    <row r="17" spans="1:11" s="2" customFormat="1" ht="12" customHeight="1" thickBot="1">
      <c r="A17" s="70" t="s">
        <v>16</v>
      </c>
      <c r="B17" s="71" t="s">
        <v>20</v>
      </c>
      <c r="C17" s="72"/>
      <c r="D17" s="72"/>
      <c r="E17" s="72">
        <f aca="true" t="shared" si="0" ref="E17:J17">SUM(E11:E16)</f>
        <v>10200161</v>
      </c>
      <c r="F17" s="72">
        <f t="shared" si="0"/>
        <v>3815519</v>
      </c>
      <c r="G17" s="72">
        <f t="shared" si="0"/>
        <v>0</v>
      </c>
      <c r="H17" s="72">
        <f t="shared" si="0"/>
        <v>14015680</v>
      </c>
      <c r="I17" s="72">
        <f t="shared" si="0"/>
        <v>1202270.0369</v>
      </c>
      <c r="J17" s="73">
        <f t="shared" si="0"/>
        <v>12813409.9631</v>
      </c>
      <c r="K17" s="12"/>
    </row>
    <row r="18" spans="1:11" s="2" customFormat="1" ht="12" customHeight="1">
      <c r="A18" s="74" t="s">
        <v>45</v>
      </c>
      <c r="B18" s="75" t="s">
        <v>46</v>
      </c>
      <c r="C18" s="76"/>
      <c r="D18" s="76"/>
      <c r="E18" s="77"/>
      <c r="F18" s="77"/>
      <c r="G18" s="77"/>
      <c r="H18" s="78"/>
      <c r="I18" s="78"/>
      <c r="J18" s="78"/>
      <c r="K18" s="12"/>
    </row>
    <row r="19" spans="1:11" s="3" customFormat="1" ht="12" customHeight="1">
      <c r="A19" s="61"/>
      <c r="B19" s="62" t="s">
        <v>47</v>
      </c>
      <c r="C19" s="63">
        <v>2963</v>
      </c>
      <c r="D19" s="63">
        <f>14995743/2963</f>
        <v>5061</v>
      </c>
      <c r="E19" s="64">
        <f>C19*D19</f>
        <v>14995743</v>
      </c>
      <c r="F19" s="64"/>
      <c r="G19" s="64"/>
      <c r="H19" s="79">
        <f>SUM(E19:G19)</f>
        <v>14995743</v>
      </c>
      <c r="I19" s="79"/>
      <c r="J19" s="79">
        <f>H19*1</f>
        <v>14995743</v>
      </c>
      <c r="K19" s="9"/>
    </row>
    <row r="20" spans="1:11" s="3" customFormat="1" ht="12" customHeight="1">
      <c r="A20" s="61"/>
      <c r="B20" s="62" t="s">
        <v>55</v>
      </c>
      <c r="C20" s="63">
        <v>12</v>
      </c>
      <c r="D20" s="63">
        <v>81200</v>
      </c>
      <c r="E20" s="63">
        <f>C20*D20</f>
        <v>974400</v>
      </c>
      <c r="F20" s="63"/>
      <c r="G20" s="63"/>
      <c r="H20" s="80">
        <f>SUM(E20:G20)</f>
        <v>974400</v>
      </c>
      <c r="I20" s="80">
        <f>H20*0.5789</f>
        <v>564080.1599999999</v>
      </c>
      <c r="J20" s="80">
        <f>H20*0.4211</f>
        <v>410319.83999999997</v>
      </c>
      <c r="K20" s="9"/>
    </row>
    <row r="21" spans="1:11" s="3" customFormat="1" ht="12" customHeight="1" thickBot="1">
      <c r="A21" s="81"/>
      <c r="B21" s="82" t="s">
        <v>60</v>
      </c>
      <c r="C21" s="83">
        <v>8</v>
      </c>
      <c r="D21" s="83">
        <v>111500</v>
      </c>
      <c r="E21" s="83">
        <f>C21*D21</f>
        <v>892000</v>
      </c>
      <c r="F21" s="83"/>
      <c r="G21" s="83"/>
      <c r="H21" s="84">
        <f>SUM(E21:G21)</f>
        <v>892000</v>
      </c>
      <c r="I21" s="80">
        <f>H21*0.5789</f>
        <v>516378.8</v>
      </c>
      <c r="J21" s="80">
        <f>H21*0.4211</f>
        <v>375621.19999999995</v>
      </c>
      <c r="K21" s="9"/>
    </row>
    <row r="22" spans="1:11" s="2" customFormat="1" ht="12" customHeight="1" thickBot="1">
      <c r="A22" s="85">
        <v>13</v>
      </c>
      <c r="B22" s="52" t="s">
        <v>48</v>
      </c>
      <c r="C22" s="53"/>
      <c r="D22" s="53"/>
      <c r="E22" s="53">
        <f aca="true" t="shared" si="1" ref="E22:J22">SUM(E19:E21)</f>
        <v>16862143</v>
      </c>
      <c r="F22" s="53">
        <f t="shared" si="1"/>
        <v>0</v>
      </c>
      <c r="G22" s="53">
        <f t="shared" si="1"/>
        <v>0</v>
      </c>
      <c r="H22" s="53">
        <f t="shared" si="1"/>
        <v>16862143</v>
      </c>
      <c r="I22" s="53">
        <f t="shared" si="1"/>
        <v>1080458.96</v>
      </c>
      <c r="J22" s="86">
        <f t="shared" si="1"/>
        <v>15781684.04</v>
      </c>
      <c r="K22" s="12"/>
    </row>
    <row r="23" spans="1:11" s="2" customFormat="1" ht="12" customHeight="1">
      <c r="A23" s="74"/>
      <c r="B23" s="75" t="s">
        <v>21</v>
      </c>
      <c r="C23" s="76"/>
      <c r="D23" s="76"/>
      <c r="E23" s="76"/>
      <c r="F23" s="77"/>
      <c r="G23" s="77"/>
      <c r="H23" s="78"/>
      <c r="I23" s="78"/>
      <c r="J23" s="78"/>
      <c r="K23" s="12"/>
    </row>
    <row r="24" spans="1:11" s="3" customFormat="1" ht="12" customHeight="1">
      <c r="A24" s="61" t="s">
        <v>22</v>
      </c>
      <c r="B24" s="62" t="s">
        <v>68</v>
      </c>
      <c r="C24" s="63">
        <v>64.666668</v>
      </c>
      <c r="D24" s="63">
        <v>199000</v>
      </c>
      <c r="E24" s="63">
        <f>C24*D24</f>
        <v>12868666.932</v>
      </c>
      <c r="F24" s="64"/>
      <c r="G24" s="64"/>
      <c r="H24" s="79">
        <f aca="true" t="shared" si="2" ref="H24:H29">SUM(E24:G24)</f>
        <v>12868666.932</v>
      </c>
      <c r="I24" s="79">
        <f>H24</f>
        <v>12868666.932</v>
      </c>
      <c r="J24" s="79"/>
      <c r="K24" s="9"/>
    </row>
    <row r="25" spans="1:11" s="3" customFormat="1" ht="12" customHeight="1">
      <c r="A25" s="61"/>
      <c r="B25" s="62" t="s">
        <v>69</v>
      </c>
      <c r="C25" s="87">
        <v>8.6</v>
      </c>
      <c r="D25" s="63">
        <v>850000</v>
      </c>
      <c r="E25" s="63">
        <f>C25*D25</f>
        <v>7310000</v>
      </c>
      <c r="F25" s="64"/>
      <c r="G25" s="64"/>
      <c r="H25" s="79">
        <f t="shared" si="2"/>
        <v>7310000</v>
      </c>
      <c r="I25" s="79">
        <f aca="true" t="shared" si="3" ref="I25:I38">H25</f>
        <v>7310000</v>
      </c>
      <c r="J25" s="79"/>
      <c r="K25" s="9"/>
    </row>
    <row r="26" spans="1:11" s="3" customFormat="1" ht="12" customHeight="1">
      <c r="A26" s="61" t="s">
        <v>22</v>
      </c>
      <c r="B26" s="62" t="s">
        <v>23</v>
      </c>
      <c r="C26" s="63">
        <v>67.3333</v>
      </c>
      <c r="D26" s="63">
        <v>25000</v>
      </c>
      <c r="E26" s="63">
        <f>C26*D26</f>
        <v>1683332.4999999998</v>
      </c>
      <c r="F26" s="64"/>
      <c r="G26" s="64"/>
      <c r="H26" s="79">
        <f t="shared" si="2"/>
        <v>1683332.4999999998</v>
      </c>
      <c r="I26" s="79">
        <f t="shared" si="3"/>
        <v>1683332.4999999998</v>
      </c>
      <c r="J26" s="79"/>
      <c r="K26" s="9"/>
    </row>
    <row r="27" spans="1:11" s="3" customFormat="1" ht="12" customHeight="1">
      <c r="A27" s="61" t="s">
        <v>22</v>
      </c>
      <c r="B27" s="62" t="s">
        <v>24</v>
      </c>
      <c r="C27" s="63">
        <v>2</v>
      </c>
      <c r="D27" s="63">
        <v>15000</v>
      </c>
      <c r="E27" s="63">
        <f>C27*D27</f>
        <v>30000</v>
      </c>
      <c r="F27" s="64"/>
      <c r="G27" s="64"/>
      <c r="H27" s="79">
        <f t="shared" si="2"/>
        <v>30000</v>
      </c>
      <c r="I27" s="79">
        <f t="shared" si="3"/>
        <v>30000</v>
      </c>
      <c r="J27" s="79"/>
      <c r="K27" s="9"/>
    </row>
    <row r="28" spans="1:11" s="3" customFormat="1" ht="12" customHeight="1">
      <c r="A28" s="88" t="s">
        <v>28</v>
      </c>
      <c r="B28" s="62" t="s">
        <v>29</v>
      </c>
      <c r="C28" s="63">
        <v>9</v>
      </c>
      <c r="D28" s="63">
        <v>11700</v>
      </c>
      <c r="E28" s="63"/>
      <c r="F28" s="64">
        <f>C28*D28</f>
        <v>105300</v>
      </c>
      <c r="G28" s="64"/>
      <c r="H28" s="79">
        <f t="shared" si="2"/>
        <v>105300</v>
      </c>
      <c r="I28" s="79">
        <f t="shared" si="3"/>
        <v>105300</v>
      </c>
      <c r="J28" s="79"/>
      <c r="K28" s="9"/>
    </row>
    <row r="29" spans="1:11" s="3" customFormat="1" ht="12" customHeight="1" thickBot="1">
      <c r="A29" s="81" t="s">
        <v>28</v>
      </c>
      <c r="B29" s="82" t="s">
        <v>30</v>
      </c>
      <c r="C29" s="89">
        <v>67.33333</v>
      </c>
      <c r="D29" s="83">
        <v>720</v>
      </c>
      <c r="E29" s="83">
        <f>C29*D29</f>
        <v>48479.9976</v>
      </c>
      <c r="F29" s="90"/>
      <c r="G29" s="90"/>
      <c r="H29" s="91">
        <f t="shared" si="2"/>
        <v>48479.9976</v>
      </c>
      <c r="I29" s="91">
        <f>H29</f>
        <v>48479.9976</v>
      </c>
      <c r="J29" s="91"/>
      <c r="K29" s="9"/>
    </row>
    <row r="30" spans="1:11" s="14" customFormat="1" ht="12" customHeight="1" thickBot="1">
      <c r="A30" s="92"/>
      <c r="B30" s="93" t="s">
        <v>25</v>
      </c>
      <c r="C30" s="94"/>
      <c r="D30" s="94"/>
      <c r="E30" s="95">
        <f>SUM(E24:E29)</f>
        <v>21940479.4296</v>
      </c>
      <c r="F30" s="95">
        <f>SUM(F24:F29)</f>
        <v>105300</v>
      </c>
      <c r="G30" s="95">
        <f>SUM(G24:G29)</f>
        <v>0</v>
      </c>
      <c r="H30" s="95">
        <f>SUM(H24:H29)</f>
        <v>22045779.4296</v>
      </c>
      <c r="I30" s="96">
        <f t="shared" si="3"/>
        <v>22045779.4296</v>
      </c>
      <c r="J30" s="97"/>
      <c r="K30" s="13"/>
    </row>
    <row r="31" spans="1:11" s="3" customFormat="1" ht="12" customHeight="1">
      <c r="A31" s="57" t="s">
        <v>83</v>
      </c>
      <c r="B31" s="59" t="s">
        <v>84</v>
      </c>
      <c r="C31" s="98">
        <v>1.3333333</v>
      </c>
      <c r="D31" s="58">
        <v>603200</v>
      </c>
      <c r="E31" s="58">
        <f>C31*D31</f>
        <v>804266.64656</v>
      </c>
      <c r="F31" s="58"/>
      <c r="G31" s="58"/>
      <c r="H31" s="58">
        <f>SUM(E31:G31)</f>
        <v>804266.64656</v>
      </c>
      <c r="I31" s="59">
        <f>H31</f>
        <v>804266.64656</v>
      </c>
      <c r="J31" s="99"/>
      <c r="K31" s="9"/>
    </row>
    <row r="32" spans="1:11" s="3" customFormat="1" ht="12" customHeight="1">
      <c r="A32" s="61" t="s">
        <v>70</v>
      </c>
      <c r="B32" s="62" t="s">
        <v>81</v>
      </c>
      <c r="C32" s="87">
        <v>0.6666666</v>
      </c>
      <c r="D32" s="63">
        <v>384000</v>
      </c>
      <c r="E32" s="83">
        <f>D32*C32</f>
        <v>255999.9744</v>
      </c>
      <c r="F32" s="63"/>
      <c r="G32" s="63"/>
      <c r="H32" s="63">
        <f>SUM(E32:G32)</f>
        <v>255999.9744</v>
      </c>
      <c r="I32" s="64">
        <f>H32</f>
        <v>255999.9744</v>
      </c>
      <c r="J32" s="80"/>
      <c r="K32" s="9"/>
    </row>
    <row r="33" spans="1:11" s="3" customFormat="1" ht="12" customHeight="1">
      <c r="A33" s="61"/>
      <c r="B33" s="62" t="s">
        <v>80</v>
      </c>
      <c r="C33" s="87">
        <v>1.3333333</v>
      </c>
      <c r="D33" s="63">
        <v>417600</v>
      </c>
      <c r="E33" s="63">
        <f>D33*C33</f>
        <v>556799.9860800001</v>
      </c>
      <c r="F33" s="63"/>
      <c r="G33" s="63"/>
      <c r="H33" s="58">
        <f>SUM(E33:G33)</f>
        <v>556799.9860800001</v>
      </c>
      <c r="I33" s="64">
        <f>H33</f>
        <v>556799.9860800001</v>
      </c>
      <c r="J33" s="80"/>
      <c r="K33" s="9"/>
    </row>
    <row r="34" spans="1:11" s="3" customFormat="1" ht="12" customHeight="1" thickBot="1">
      <c r="A34" s="81"/>
      <c r="B34" s="82" t="s">
        <v>82</v>
      </c>
      <c r="C34" s="89">
        <v>0.333333</v>
      </c>
      <c r="D34" s="83">
        <v>192000</v>
      </c>
      <c r="E34" s="58">
        <f>D34*C34</f>
        <v>63999.936</v>
      </c>
      <c r="F34" s="83"/>
      <c r="G34" s="83"/>
      <c r="H34" s="58">
        <f>SUM(E34:G34)</f>
        <v>63999.936</v>
      </c>
      <c r="I34" s="59">
        <f>H34</f>
        <v>63999.936</v>
      </c>
      <c r="J34" s="100"/>
      <c r="K34" s="9"/>
    </row>
    <row r="35" spans="1:11" s="14" customFormat="1" ht="12" customHeight="1" thickBot="1">
      <c r="A35" s="101"/>
      <c r="B35" s="92" t="s">
        <v>71</v>
      </c>
      <c r="C35" s="94"/>
      <c r="D35" s="94"/>
      <c r="E35" s="95">
        <f aca="true" t="shared" si="4" ref="E35:J35">SUM(E31:E34)</f>
        <v>1681066.5430400001</v>
      </c>
      <c r="F35" s="95">
        <f t="shared" si="4"/>
        <v>0</v>
      </c>
      <c r="G35" s="95">
        <f t="shared" si="4"/>
        <v>0</v>
      </c>
      <c r="H35" s="95">
        <f t="shared" si="4"/>
        <v>1681066.5430400001</v>
      </c>
      <c r="I35" s="95">
        <f t="shared" si="4"/>
        <v>1681066.5430400001</v>
      </c>
      <c r="J35" s="97">
        <f t="shared" si="4"/>
        <v>0</v>
      </c>
      <c r="K35" s="13"/>
    </row>
    <row r="36" spans="1:11" s="3" customFormat="1" ht="12" customHeight="1">
      <c r="A36" s="102" t="s">
        <v>26</v>
      </c>
      <c r="B36" s="57" t="s">
        <v>27</v>
      </c>
      <c r="C36" s="58">
        <v>23</v>
      </c>
      <c r="D36" s="58">
        <v>55000</v>
      </c>
      <c r="E36" s="58">
        <f>C36*D36</f>
        <v>1265000</v>
      </c>
      <c r="F36" s="59"/>
      <c r="G36" s="59"/>
      <c r="H36" s="60">
        <f>SUM(E36:G36)</f>
        <v>1265000</v>
      </c>
      <c r="I36" s="60">
        <f>H36</f>
        <v>1265000</v>
      </c>
      <c r="J36" s="60"/>
      <c r="K36" s="9"/>
    </row>
    <row r="37" spans="1:11" s="14" customFormat="1" ht="12" customHeight="1" thickBot="1">
      <c r="A37" s="103"/>
      <c r="B37" s="104" t="s">
        <v>31</v>
      </c>
      <c r="C37" s="105"/>
      <c r="D37" s="105"/>
      <c r="E37" s="83">
        <f>SUM(E36:E36)</f>
        <v>1265000</v>
      </c>
      <c r="F37" s="83">
        <f>SUM(F36:F36)</f>
        <v>0</v>
      </c>
      <c r="G37" s="83">
        <f>SUM(G36:G36)</f>
        <v>0</v>
      </c>
      <c r="H37" s="83">
        <f>SUM(H36:H36)</f>
        <v>1265000</v>
      </c>
      <c r="I37" s="91">
        <f t="shared" si="3"/>
        <v>1265000</v>
      </c>
      <c r="J37" s="100"/>
      <c r="K37" s="13"/>
    </row>
    <row r="38" spans="1:11" s="2" customFormat="1" ht="12" customHeight="1" thickBot="1">
      <c r="A38" s="85">
        <v>2</v>
      </c>
      <c r="B38" s="52" t="s">
        <v>32</v>
      </c>
      <c r="C38" s="53"/>
      <c r="D38" s="53"/>
      <c r="E38" s="53">
        <f>E30+E37+E35</f>
        <v>24886545.97264</v>
      </c>
      <c r="F38" s="53">
        <f>F30+F37</f>
        <v>105300</v>
      </c>
      <c r="G38" s="53">
        <f>G30+G37</f>
        <v>0</v>
      </c>
      <c r="H38" s="53">
        <f>H30+H37+H35</f>
        <v>24991845.97264</v>
      </c>
      <c r="I38" s="106">
        <f t="shared" si="3"/>
        <v>24991845.97264</v>
      </c>
      <c r="J38" s="86"/>
      <c r="K38" s="12"/>
    </row>
    <row r="39" spans="1:11" s="2" customFormat="1" ht="11.25" customHeight="1">
      <c r="A39" s="74">
        <v>3</v>
      </c>
      <c r="B39" s="75" t="s">
        <v>33</v>
      </c>
      <c r="C39" s="76"/>
      <c r="D39" s="76"/>
      <c r="E39" s="76"/>
      <c r="F39" s="77"/>
      <c r="G39" s="77"/>
      <c r="H39" s="78"/>
      <c r="I39" s="78"/>
      <c r="J39" s="78"/>
      <c r="K39" s="12"/>
    </row>
    <row r="40" spans="1:11" s="3" customFormat="1" ht="11.25" customHeight="1">
      <c r="A40" s="61" t="s">
        <v>34</v>
      </c>
      <c r="B40" s="62" t="s">
        <v>35</v>
      </c>
      <c r="C40" s="63">
        <v>82.666666</v>
      </c>
      <c r="D40" s="63">
        <v>204000</v>
      </c>
      <c r="E40" s="63">
        <f aca="true" t="shared" si="5" ref="E40:E50">C40*D40</f>
        <v>16863999.864</v>
      </c>
      <c r="F40" s="64"/>
      <c r="G40" s="64"/>
      <c r="H40" s="79">
        <f aca="true" t="shared" si="6" ref="H40:H51">SUM(E40:G40)</f>
        <v>16863999.864</v>
      </c>
      <c r="I40" s="79">
        <f>H40</f>
        <v>16863999.864</v>
      </c>
      <c r="J40" s="79"/>
      <c r="K40" s="9"/>
    </row>
    <row r="41" spans="1:11" s="3" customFormat="1" ht="11.25" customHeight="1">
      <c r="A41" s="61"/>
      <c r="B41" s="62" t="s">
        <v>69</v>
      </c>
      <c r="C41" s="87">
        <v>10</v>
      </c>
      <c r="D41" s="63">
        <v>850000</v>
      </c>
      <c r="E41" s="63">
        <f t="shared" si="5"/>
        <v>8500000</v>
      </c>
      <c r="F41" s="64"/>
      <c r="G41" s="64"/>
      <c r="H41" s="79">
        <f t="shared" si="6"/>
        <v>8500000</v>
      </c>
      <c r="I41" s="79">
        <f aca="true" t="shared" si="7" ref="I41:I61">H41</f>
        <v>8500000</v>
      </c>
      <c r="J41" s="79"/>
      <c r="K41" s="9"/>
    </row>
    <row r="42" spans="1:11" s="3" customFormat="1" ht="11.25" customHeight="1">
      <c r="A42" s="61"/>
      <c r="B42" s="62" t="s">
        <v>36</v>
      </c>
      <c r="C42" s="63">
        <v>104.666667</v>
      </c>
      <c r="D42" s="63">
        <v>212000</v>
      </c>
      <c r="E42" s="63">
        <f t="shared" si="5"/>
        <v>22189333.404</v>
      </c>
      <c r="F42" s="64"/>
      <c r="G42" s="64"/>
      <c r="H42" s="79">
        <f t="shared" si="6"/>
        <v>22189333.404</v>
      </c>
      <c r="I42" s="79">
        <f t="shared" si="7"/>
        <v>22189333.404</v>
      </c>
      <c r="J42" s="79"/>
      <c r="K42" s="9"/>
    </row>
    <row r="43" spans="1:11" s="3" customFormat="1" ht="11.25" customHeight="1">
      <c r="A43" s="81"/>
      <c r="B43" s="62" t="s">
        <v>69</v>
      </c>
      <c r="C43" s="89">
        <v>13.2</v>
      </c>
      <c r="D43" s="83">
        <v>850000</v>
      </c>
      <c r="E43" s="63">
        <f t="shared" si="5"/>
        <v>11220000</v>
      </c>
      <c r="F43" s="90"/>
      <c r="G43" s="90"/>
      <c r="H43" s="79">
        <f t="shared" si="6"/>
        <v>11220000</v>
      </c>
      <c r="I43" s="79">
        <f t="shared" si="7"/>
        <v>11220000</v>
      </c>
      <c r="J43" s="79"/>
      <c r="K43" s="9"/>
    </row>
    <row r="44" spans="1:11" s="3" customFormat="1" ht="11.25" customHeight="1">
      <c r="A44" s="81"/>
      <c r="B44" s="82" t="s">
        <v>61</v>
      </c>
      <c r="C44" s="89">
        <v>57.33333</v>
      </c>
      <c r="D44" s="83">
        <v>15000</v>
      </c>
      <c r="E44" s="83">
        <f t="shared" si="5"/>
        <v>859999.95</v>
      </c>
      <c r="F44" s="90"/>
      <c r="G44" s="90"/>
      <c r="H44" s="91">
        <f t="shared" si="6"/>
        <v>859999.95</v>
      </c>
      <c r="I44" s="79">
        <f t="shared" si="7"/>
        <v>859999.95</v>
      </c>
      <c r="J44" s="91"/>
      <c r="K44" s="9"/>
    </row>
    <row r="45" spans="1:11" s="3" customFormat="1" ht="11.25" customHeight="1">
      <c r="A45" s="61"/>
      <c r="B45" s="62" t="s">
        <v>37</v>
      </c>
      <c r="C45" s="87">
        <v>41.33333</v>
      </c>
      <c r="D45" s="63">
        <v>45000</v>
      </c>
      <c r="E45" s="63">
        <f t="shared" si="5"/>
        <v>1859999.8499999999</v>
      </c>
      <c r="F45" s="64"/>
      <c r="G45" s="64"/>
      <c r="H45" s="64">
        <f t="shared" si="6"/>
        <v>1859999.8499999999</v>
      </c>
      <c r="I45" s="79">
        <f t="shared" si="7"/>
        <v>1859999.8499999999</v>
      </c>
      <c r="J45" s="79"/>
      <c r="K45" s="9"/>
    </row>
    <row r="46" spans="1:11" s="3" customFormat="1" ht="11.25" customHeight="1">
      <c r="A46" s="61"/>
      <c r="B46" s="62" t="s">
        <v>79</v>
      </c>
      <c r="C46" s="87">
        <v>18.33333</v>
      </c>
      <c r="D46" s="63">
        <v>45000</v>
      </c>
      <c r="E46" s="63">
        <f t="shared" si="5"/>
        <v>824999.85</v>
      </c>
      <c r="F46" s="64"/>
      <c r="G46" s="64"/>
      <c r="H46" s="64">
        <f t="shared" si="6"/>
        <v>824999.85</v>
      </c>
      <c r="I46" s="79">
        <f t="shared" si="7"/>
        <v>824999.85</v>
      </c>
      <c r="J46" s="79"/>
      <c r="K46" s="9"/>
    </row>
    <row r="47" spans="1:11" s="3" customFormat="1" ht="11.25" customHeight="1">
      <c r="A47" s="61"/>
      <c r="B47" s="62" t="s">
        <v>73</v>
      </c>
      <c r="C47" s="87">
        <v>88.66666</v>
      </c>
      <c r="D47" s="63">
        <v>25000</v>
      </c>
      <c r="E47" s="63">
        <f t="shared" si="5"/>
        <v>2216666.5</v>
      </c>
      <c r="F47" s="64"/>
      <c r="G47" s="64"/>
      <c r="H47" s="107">
        <f t="shared" si="6"/>
        <v>2216666.5</v>
      </c>
      <c r="I47" s="79">
        <f t="shared" si="7"/>
        <v>2216666.5</v>
      </c>
      <c r="J47" s="79"/>
      <c r="K47" s="9"/>
    </row>
    <row r="48" spans="1:11" s="3" customFormat="1" ht="11.25" customHeight="1">
      <c r="A48" s="61"/>
      <c r="B48" s="62" t="s">
        <v>74</v>
      </c>
      <c r="C48" s="63">
        <v>200</v>
      </c>
      <c r="D48" s="63">
        <v>720</v>
      </c>
      <c r="E48" s="63">
        <f t="shared" si="5"/>
        <v>144000</v>
      </c>
      <c r="F48" s="64"/>
      <c r="G48" s="64"/>
      <c r="H48" s="107">
        <f t="shared" si="6"/>
        <v>144000</v>
      </c>
      <c r="I48" s="79">
        <f t="shared" si="7"/>
        <v>144000</v>
      </c>
      <c r="J48" s="79"/>
      <c r="K48" s="9"/>
    </row>
    <row r="49" spans="1:11" s="3" customFormat="1" ht="11.25" customHeight="1">
      <c r="A49" s="61"/>
      <c r="B49" s="62" t="s">
        <v>72</v>
      </c>
      <c r="C49" s="87">
        <v>29.333333</v>
      </c>
      <c r="D49" s="63">
        <v>11700</v>
      </c>
      <c r="E49" s="63"/>
      <c r="F49" s="64">
        <f>C49*D49</f>
        <v>343199.9961</v>
      </c>
      <c r="G49" s="64"/>
      <c r="H49" s="107">
        <f t="shared" si="6"/>
        <v>343199.9961</v>
      </c>
      <c r="I49" s="79">
        <f t="shared" si="7"/>
        <v>343199.9961</v>
      </c>
      <c r="J49" s="79"/>
      <c r="K49" s="9"/>
    </row>
    <row r="50" spans="1:11" s="3" customFormat="1" ht="11.25" customHeight="1">
      <c r="A50" s="81"/>
      <c r="B50" s="82" t="s">
        <v>85</v>
      </c>
      <c r="C50" s="83">
        <v>300</v>
      </c>
      <c r="D50" s="83">
        <v>1000</v>
      </c>
      <c r="E50" s="63">
        <f t="shared" si="5"/>
        <v>300000</v>
      </c>
      <c r="F50" s="90"/>
      <c r="G50" s="90"/>
      <c r="H50" s="107">
        <f t="shared" si="6"/>
        <v>300000</v>
      </c>
      <c r="I50" s="79">
        <f t="shared" si="7"/>
        <v>300000</v>
      </c>
      <c r="J50" s="91"/>
      <c r="K50" s="9"/>
    </row>
    <row r="51" spans="1:11" s="3" customFormat="1" ht="11.25" customHeight="1" thickBot="1">
      <c r="A51" s="81"/>
      <c r="B51" s="82" t="s">
        <v>86</v>
      </c>
      <c r="C51" s="83">
        <v>99</v>
      </c>
      <c r="D51" s="83">
        <v>10000</v>
      </c>
      <c r="E51" s="83">
        <f>C51*D51</f>
        <v>990000</v>
      </c>
      <c r="F51" s="90"/>
      <c r="G51" s="90"/>
      <c r="H51" s="108">
        <f t="shared" si="6"/>
        <v>990000</v>
      </c>
      <c r="I51" s="91">
        <f t="shared" si="7"/>
        <v>990000</v>
      </c>
      <c r="J51" s="91"/>
      <c r="K51" s="9"/>
    </row>
    <row r="52" spans="1:11" s="14" customFormat="1" ht="11.25" customHeight="1" thickBot="1">
      <c r="A52" s="101" t="s">
        <v>34</v>
      </c>
      <c r="B52" s="92" t="s">
        <v>38</v>
      </c>
      <c r="C52" s="94"/>
      <c r="D52" s="94"/>
      <c r="E52" s="94">
        <f>SUM(E40:E51)</f>
        <v>65968999.418000005</v>
      </c>
      <c r="F52" s="94">
        <f>SUM(F40:F51)</f>
        <v>343199.9961</v>
      </c>
      <c r="G52" s="94">
        <f>SUM(G40:G51)</f>
        <v>0</v>
      </c>
      <c r="H52" s="94">
        <f>SUM(H40:H51)</f>
        <v>66312199.414100006</v>
      </c>
      <c r="I52" s="106">
        <f t="shared" si="7"/>
        <v>66312199.414100006</v>
      </c>
      <c r="J52" s="109"/>
      <c r="K52" s="13"/>
    </row>
    <row r="53" spans="1:11" s="3" customFormat="1" ht="11.25" customHeight="1">
      <c r="A53" s="61" t="s">
        <v>39</v>
      </c>
      <c r="B53" s="62" t="s">
        <v>87</v>
      </c>
      <c r="C53" s="87">
        <v>0.333333</v>
      </c>
      <c r="D53" s="63">
        <v>384000</v>
      </c>
      <c r="E53" s="63">
        <f>C53*D53</f>
        <v>127999.872</v>
      </c>
      <c r="F53" s="64"/>
      <c r="G53" s="64"/>
      <c r="H53" s="64">
        <f>SUM(E53:G53)</f>
        <v>127999.872</v>
      </c>
      <c r="I53" s="64">
        <f t="shared" si="7"/>
        <v>127999.872</v>
      </c>
      <c r="J53" s="79"/>
      <c r="K53" s="9"/>
    </row>
    <row r="54" spans="1:11" s="3" customFormat="1" ht="11.25" customHeight="1">
      <c r="A54" s="61"/>
      <c r="B54" s="62" t="s">
        <v>80</v>
      </c>
      <c r="C54" s="87">
        <v>1.33333333</v>
      </c>
      <c r="D54" s="63">
        <v>603200</v>
      </c>
      <c r="E54" s="63">
        <f>C54*D54</f>
        <v>804266.6646560001</v>
      </c>
      <c r="F54" s="64"/>
      <c r="G54" s="64"/>
      <c r="H54" s="64">
        <f>SUM(E54:G54)</f>
        <v>804266.6646560001</v>
      </c>
      <c r="I54" s="64">
        <f>H54</f>
        <v>804266.6646560001</v>
      </c>
      <c r="J54" s="79"/>
      <c r="K54" s="9"/>
    </row>
    <row r="55" spans="1:11" s="3" customFormat="1" ht="11.25" customHeight="1">
      <c r="A55" s="81"/>
      <c r="B55" s="82" t="s">
        <v>88</v>
      </c>
      <c r="C55" s="89">
        <v>11.3333333</v>
      </c>
      <c r="D55" s="83">
        <v>417600</v>
      </c>
      <c r="E55" s="63">
        <f>C55*D55</f>
        <v>4732799.98608</v>
      </c>
      <c r="F55" s="90"/>
      <c r="G55" s="90"/>
      <c r="H55" s="64">
        <f>SUM(E55:G55)</f>
        <v>4732799.98608</v>
      </c>
      <c r="I55" s="64">
        <f>H55</f>
        <v>4732799.98608</v>
      </c>
      <c r="J55" s="91"/>
      <c r="K55" s="9"/>
    </row>
    <row r="56" spans="1:11" s="3" customFormat="1" ht="11.25" customHeight="1" thickBot="1">
      <c r="A56" s="66"/>
      <c r="B56" s="67" t="s">
        <v>89</v>
      </c>
      <c r="C56" s="110">
        <v>2.3333333</v>
      </c>
      <c r="D56" s="68">
        <v>192000</v>
      </c>
      <c r="E56" s="68">
        <f>C56*D56</f>
        <v>447999.9936</v>
      </c>
      <c r="F56" s="69"/>
      <c r="G56" s="69"/>
      <c r="H56" s="59">
        <f>SUM(E56:G56)</f>
        <v>447999.9936</v>
      </c>
      <c r="I56" s="59">
        <f t="shared" si="7"/>
        <v>447999.9936</v>
      </c>
      <c r="J56" s="111"/>
      <c r="K56" s="9"/>
    </row>
    <row r="57" spans="1:11" s="14" customFormat="1" ht="11.25" customHeight="1" thickBot="1">
      <c r="A57" s="112"/>
      <c r="B57" s="92" t="s">
        <v>56</v>
      </c>
      <c r="C57" s="94"/>
      <c r="D57" s="94"/>
      <c r="E57" s="94">
        <f>SUM(E53:E56)</f>
        <v>6113066.516336</v>
      </c>
      <c r="F57" s="94">
        <f>SUM(F53:F56)</f>
        <v>0</v>
      </c>
      <c r="G57" s="94">
        <f>SUM(G53:G56)</f>
        <v>0</v>
      </c>
      <c r="H57" s="94">
        <f>SUM(H53:H56)</f>
        <v>6113066.516336</v>
      </c>
      <c r="I57" s="106">
        <f t="shared" si="7"/>
        <v>6113066.516336</v>
      </c>
      <c r="J57" s="113"/>
      <c r="K57" s="13"/>
    </row>
    <row r="58" spans="1:11" s="14" customFormat="1" ht="11.25" customHeight="1" thickBot="1">
      <c r="A58" s="101" t="s">
        <v>40</v>
      </c>
      <c r="B58" s="92" t="s">
        <v>41</v>
      </c>
      <c r="C58" s="94">
        <v>102</v>
      </c>
      <c r="D58" s="94">
        <v>23000</v>
      </c>
      <c r="E58" s="94">
        <f>C58*D58</f>
        <v>2346000</v>
      </c>
      <c r="F58" s="93"/>
      <c r="G58" s="114"/>
      <c r="H58" s="101">
        <f>SUM(E58:G58)</f>
        <v>2346000</v>
      </c>
      <c r="I58" s="106">
        <f t="shared" si="7"/>
        <v>2346000</v>
      </c>
      <c r="J58" s="115"/>
      <c r="K58" s="13"/>
    </row>
    <row r="59" spans="1:11" s="3" customFormat="1" ht="11.25" customHeight="1" thickBot="1">
      <c r="A59" s="56"/>
      <c r="B59" s="57" t="s">
        <v>62</v>
      </c>
      <c r="C59" s="58">
        <v>80</v>
      </c>
      <c r="D59" s="58">
        <v>55000</v>
      </c>
      <c r="E59" s="116">
        <f>C59*D59</f>
        <v>4400000</v>
      </c>
      <c r="F59" s="59"/>
      <c r="G59" s="59"/>
      <c r="H59" s="59">
        <f>SUM(E59:G59)</f>
        <v>4400000</v>
      </c>
      <c r="I59" s="60">
        <f t="shared" si="7"/>
        <v>4400000</v>
      </c>
      <c r="J59" s="60"/>
      <c r="K59" s="9"/>
    </row>
    <row r="60" spans="1:11" s="14" customFormat="1" ht="11.25" customHeight="1" thickBot="1">
      <c r="A60" s="101"/>
      <c r="B60" s="117" t="s">
        <v>42</v>
      </c>
      <c r="C60" s="118"/>
      <c r="D60" s="118"/>
      <c r="E60" s="118">
        <f aca="true" t="shared" si="8" ref="E60:J60">E59</f>
        <v>4400000</v>
      </c>
      <c r="F60" s="118">
        <f t="shared" si="8"/>
        <v>0</v>
      </c>
      <c r="G60" s="118">
        <f t="shared" si="8"/>
        <v>0</v>
      </c>
      <c r="H60" s="118">
        <f t="shared" si="8"/>
        <v>4400000</v>
      </c>
      <c r="I60" s="118">
        <f t="shared" si="8"/>
        <v>4400000</v>
      </c>
      <c r="J60" s="113">
        <f t="shared" si="8"/>
        <v>0</v>
      </c>
      <c r="K60" s="13"/>
    </row>
    <row r="61" spans="1:11" s="2" customFormat="1" ht="11.25" customHeight="1" thickBot="1">
      <c r="A61" s="37">
        <v>3</v>
      </c>
      <c r="B61" s="52" t="s">
        <v>43</v>
      </c>
      <c r="C61" s="53"/>
      <c r="D61" s="53"/>
      <c r="E61" s="53">
        <f>E52+E57+E58+E60</f>
        <v>78828065.934336</v>
      </c>
      <c r="F61" s="53">
        <f>F52+F57+F58+F60</f>
        <v>343199.9961</v>
      </c>
      <c r="G61" s="53">
        <f>G52+G57+G58+G60</f>
        <v>0</v>
      </c>
      <c r="H61" s="53">
        <f>H52+H57+H58+H60</f>
        <v>79171265.930436</v>
      </c>
      <c r="I61" s="106">
        <f t="shared" si="7"/>
        <v>79171265.930436</v>
      </c>
      <c r="J61" s="86"/>
      <c r="K61" s="12"/>
    </row>
    <row r="62" spans="1:11" s="2" customFormat="1" ht="11.25" customHeight="1" thickBot="1">
      <c r="A62" s="85">
        <v>6</v>
      </c>
      <c r="B62" s="52" t="s">
        <v>44</v>
      </c>
      <c r="C62" s="53">
        <v>2963</v>
      </c>
      <c r="D62" s="53">
        <v>1135</v>
      </c>
      <c r="E62" s="53">
        <f>C62*D62</f>
        <v>3363005</v>
      </c>
      <c r="F62" s="54"/>
      <c r="G62" s="119"/>
      <c r="H62" s="85">
        <f>SUM(E62:G62)</f>
        <v>3363005</v>
      </c>
      <c r="I62" s="54"/>
      <c r="J62" s="120">
        <f>H62</f>
        <v>3363005</v>
      </c>
      <c r="K62" s="12"/>
    </row>
    <row r="63" spans="1:11" s="2" customFormat="1" ht="11.25" customHeight="1">
      <c r="A63" s="121">
        <v>5</v>
      </c>
      <c r="B63" s="122" t="s">
        <v>63</v>
      </c>
      <c r="C63" s="123">
        <v>3</v>
      </c>
      <c r="D63" s="123">
        <v>5622775</v>
      </c>
      <c r="E63" s="123"/>
      <c r="F63" s="124">
        <f>C63*D63</f>
        <v>16868325</v>
      </c>
      <c r="G63" s="124"/>
      <c r="H63" s="124">
        <f>SUM(F63:G63)</f>
        <v>16868325</v>
      </c>
      <c r="I63" s="124"/>
      <c r="J63" s="125">
        <f>H63*1</f>
        <v>16868325</v>
      </c>
      <c r="K63" s="12"/>
    </row>
    <row r="64" spans="1:11" s="2" customFormat="1" ht="11.25" customHeight="1" thickBot="1">
      <c r="A64" s="126"/>
      <c r="B64" s="127" t="s">
        <v>50</v>
      </c>
      <c r="C64" s="128">
        <v>2</v>
      </c>
      <c r="D64" s="128">
        <v>640000</v>
      </c>
      <c r="E64" s="128"/>
      <c r="F64" s="129"/>
      <c r="G64" s="128">
        <f>C64*D64</f>
        <v>1280000</v>
      </c>
      <c r="H64" s="128">
        <f>SUM(E64:G64)</f>
        <v>1280000</v>
      </c>
      <c r="I64" s="128">
        <f>H64</f>
        <v>1280000</v>
      </c>
      <c r="J64" s="130"/>
      <c r="K64" s="12"/>
    </row>
    <row r="65" spans="1:11" s="16" customFormat="1" ht="11.25" customHeight="1" thickBot="1">
      <c r="A65" s="131"/>
      <c r="B65" s="132" t="s">
        <v>49</v>
      </c>
      <c r="C65" s="133"/>
      <c r="D65" s="133"/>
      <c r="E65" s="133">
        <f>E10+E17+E22+E38+E61+E62+E63+E64</f>
        <v>156690915.82005602</v>
      </c>
      <c r="F65" s="133">
        <f>F10+F17+F22+F38+F61+F62+F63+F64</f>
        <v>21132343.9961</v>
      </c>
      <c r="G65" s="133">
        <f>G10+G17+G22+G38+G61+G62+G63+G64</f>
        <v>1280000</v>
      </c>
      <c r="H65" s="133">
        <f>H10+H17+H22+H38+H61+H62+H63+H64</f>
        <v>179103259.816156</v>
      </c>
      <c r="I65" s="133">
        <f>I10+I17+I22+I38+I61+I62+I63+I64</f>
        <v>107725840.899976</v>
      </c>
      <c r="J65" s="134">
        <f>J10+J17+J22+J38+J61+J62+J63+J64</f>
        <v>71377418.91618</v>
      </c>
      <c r="K65" s="15"/>
    </row>
    <row r="66" spans="1:11" s="3" customFormat="1" ht="11.25" customHeight="1">
      <c r="A66" s="56"/>
      <c r="B66" s="135" t="s">
        <v>64</v>
      </c>
      <c r="C66" s="136"/>
      <c r="D66" s="136"/>
      <c r="E66" s="136">
        <v>36342819</v>
      </c>
      <c r="F66" s="136"/>
      <c r="G66" s="136"/>
      <c r="H66" s="136">
        <f>E66</f>
        <v>36342819</v>
      </c>
      <c r="I66" s="136"/>
      <c r="J66" s="137">
        <f>H66</f>
        <v>36342819</v>
      </c>
      <c r="K66" s="9"/>
    </row>
    <row r="67" spans="1:11" s="3" customFormat="1" ht="11.25" customHeight="1">
      <c r="A67" s="61"/>
      <c r="B67" s="62" t="s">
        <v>57</v>
      </c>
      <c r="C67" s="63"/>
      <c r="D67" s="63"/>
      <c r="E67" s="63">
        <v>-50954711</v>
      </c>
      <c r="F67" s="63"/>
      <c r="G67" s="63"/>
      <c r="H67" s="63">
        <f>E67</f>
        <v>-50954711</v>
      </c>
      <c r="I67" s="63"/>
      <c r="J67" s="80">
        <f>H67</f>
        <v>-50954711</v>
      </c>
      <c r="K67" s="9"/>
    </row>
    <row r="68" spans="1:11" s="2" customFormat="1" ht="11.25" customHeight="1" thickBot="1">
      <c r="A68" s="138"/>
      <c r="B68" s="139" t="s">
        <v>58</v>
      </c>
      <c r="C68" s="140"/>
      <c r="D68" s="140"/>
      <c r="E68" s="140">
        <f>SUM(E66:E67)</f>
        <v>-14611892</v>
      </c>
      <c r="F68" s="140"/>
      <c r="G68" s="140">
        <f>SUM(G66:G67)</f>
        <v>0</v>
      </c>
      <c r="H68" s="140">
        <f>SUM(H66:H67)</f>
        <v>-14611892</v>
      </c>
      <c r="I68" s="140"/>
      <c r="J68" s="100">
        <f>H68</f>
        <v>-14611892</v>
      </c>
      <c r="K68" s="12"/>
    </row>
    <row r="69" spans="1:11" s="18" customFormat="1" ht="11.25" customHeight="1" thickBot="1">
      <c r="A69" s="141"/>
      <c r="B69" s="142" t="s">
        <v>51</v>
      </c>
      <c r="C69" s="143"/>
      <c r="D69" s="143"/>
      <c r="E69" s="143">
        <f aca="true" t="shared" si="9" ref="E69:J69">E65+E68</f>
        <v>142079023.82005602</v>
      </c>
      <c r="F69" s="143">
        <f t="shared" si="9"/>
        <v>21132343.9961</v>
      </c>
      <c r="G69" s="143">
        <f t="shared" si="9"/>
        <v>1280000</v>
      </c>
      <c r="H69" s="143">
        <f t="shared" si="9"/>
        <v>164491367.816156</v>
      </c>
      <c r="I69" s="143">
        <f t="shared" si="9"/>
        <v>107725840.899976</v>
      </c>
      <c r="J69" s="144">
        <f t="shared" si="9"/>
        <v>56765526.91618</v>
      </c>
      <c r="K69" s="17"/>
    </row>
    <row r="70" spans="1:11" s="3" customFormat="1" ht="12" customHeight="1">
      <c r="A70" s="4"/>
      <c r="B70" s="4"/>
      <c r="C70" s="4"/>
      <c r="D70" s="5"/>
      <c r="E70" s="5"/>
      <c r="F70" s="5"/>
      <c r="G70" s="5"/>
      <c r="H70" s="5"/>
      <c r="I70" s="5"/>
      <c r="J70" s="5"/>
      <c r="K70" s="9"/>
    </row>
    <row r="71" spans="1:11" s="3" customFormat="1" ht="12" customHeight="1">
      <c r="A71" s="1"/>
      <c r="B71" s="1"/>
      <c r="C71" s="1"/>
      <c r="D71" s="6"/>
      <c r="E71" s="6"/>
      <c r="F71" s="6"/>
      <c r="G71" s="6"/>
      <c r="H71" s="6"/>
      <c r="I71" s="6"/>
      <c r="J71" s="6"/>
      <c r="K71" s="9"/>
    </row>
    <row r="72" spans="1:11" s="3" customFormat="1" ht="12" customHeight="1">
      <c r="A72" s="1"/>
      <c r="B72" s="1"/>
      <c r="C72" s="1"/>
      <c r="D72" s="6"/>
      <c r="E72" s="6"/>
      <c r="F72" s="6"/>
      <c r="G72" s="6"/>
      <c r="H72" s="6"/>
      <c r="I72" s="6"/>
      <c r="J72" s="6"/>
      <c r="K72" s="9"/>
    </row>
    <row r="73" spans="1:11" s="3" customFormat="1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9"/>
    </row>
    <row r="74" spans="1:11" s="3" customFormat="1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9"/>
    </row>
    <row r="75" spans="1:11" s="3" customFormat="1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9"/>
    </row>
    <row r="76" spans="1:11" s="3" customFormat="1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9"/>
    </row>
    <row r="77" spans="1:11" s="3" customFormat="1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9"/>
    </row>
    <row r="78" spans="1:11" s="3" customFormat="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9"/>
    </row>
    <row r="79" spans="1:11" s="3" customFormat="1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9"/>
    </row>
    <row r="80" spans="1:11" s="3" customFormat="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9"/>
    </row>
    <row r="81" spans="1:11" s="3" customFormat="1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9"/>
    </row>
    <row r="82" spans="1:11" s="3" customFormat="1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9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mergeCells count="4">
    <mergeCell ref="A1:J1"/>
    <mergeCell ref="G3:J3"/>
    <mergeCell ref="A2:J2"/>
    <mergeCell ref="I4:J4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2007-02-06T12:52:25Z</cp:lastPrinted>
  <dcterms:created xsi:type="dcterms:W3CDTF">2003-02-16T12:31:46Z</dcterms:created>
  <dcterms:modified xsi:type="dcterms:W3CDTF">2007-02-09T12:13:30Z</dcterms:modified>
  <cp:category/>
  <cp:version/>
  <cp:contentType/>
  <cp:contentStatus/>
</cp:coreProperties>
</file>